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faefvsg-my.sharepoint.com/personal/administration_faefvsg_onmicrosoft_com/Documents/Secrétariat/Administration générale/Passage à l'AT/Nouveaux tarifs/Courrier pour les parents/"/>
    </mc:Choice>
  </mc:AlternateContent>
  <xr:revisionPtr revIDLastSave="2" documentId="8_{B5B95371-2A22-4DE3-B4F5-A69EE2B3EF1C}" xr6:coauthVersionLast="46" xr6:coauthVersionMax="46" xr10:uidLastSave="{501801C2-AD8B-4F8D-AAE1-C90090263390}"/>
  <bookViews>
    <workbookView xWindow="-120" yWindow="-120" windowWidth="29040" windowHeight="15840" xr2:uid="{00000000-000D-0000-FFFF-FFFF00000000}"/>
  </bookViews>
  <sheets>
    <sheet name="CALCUL DU TARIF 2021" sheetId="7" r:id="rId1"/>
    <sheet name="Indépendant" sheetId="17" r:id="rId2"/>
    <sheet name="TARIFS 2021" sheetId="16" state="hidden" r:id="rId3"/>
  </sheets>
  <definedNames>
    <definedName name="_xlnm.Print_Area" localSheetId="0">'CALCUL DU TARIF 2021'!$A$1:$F$42</definedName>
    <definedName name="_xlnm.Print_Area" localSheetId="1">Indépendant!$A$1:$G$42</definedName>
    <definedName name="_xlnm.Print_Area" localSheetId="2">'TARIFS 2021'!$A$1:$L$38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16" l="1"/>
  <c r="M4" i="16" l="1"/>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 i="16"/>
  <c r="G27" i="17" l="1"/>
  <c r="G26" i="17"/>
  <c r="G23" i="17"/>
  <c r="G21" i="17"/>
  <c r="G20" i="17"/>
  <c r="G19" i="17"/>
  <c r="G18" i="17"/>
  <c r="G17" i="17"/>
  <c r="G16" i="17"/>
  <c r="G14" i="17"/>
  <c r="P2" i="16" l="1"/>
  <c r="A31" i="17" l="1"/>
  <c r="G29" i="17"/>
  <c r="G30" i="17"/>
  <c r="E11" i="17"/>
  <c r="G9" i="17"/>
  <c r="G31" i="17" l="1"/>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 i="16"/>
  <c r="E35" i="16"/>
  <c r="E34"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 i="16"/>
  <c r="D35" i="17" l="1"/>
  <c r="G37" i="17"/>
  <c r="E37" i="17"/>
  <c r="D37" i="17"/>
  <c r="G35" i="17"/>
  <c r="E35" i="17"/>
  <c r="F9" i="7"/>
  <c r="E11" i="7" l="1"/>
  <c r="A31" i="7"/>
  <c r="F29" i="7" l="1"/>
  <c r="F27" i="7" l="1"/>
  <c r="F26" i="7"/>
  <c r="F23" i="7"/>
  <c r="F21" i="7"/>
  <c r="F20" i="7"/>
  <c r="F19" i="7"/>
  <c r="F18" i="7"/>
  <c r="F17" i="7"/>
  <c r="F16" i="7"/>
  <c r="F14" i="7"/>
  <c r="F31" i="7" l="1"/>
  <c r="F35" i="7" s="1"/>
  <c r="F30" i="7"/>
  <c r="E37" i="7" l="1"/>
  <c r="D35" i="7"/>
  <c r="E35" i="7"/>
  <c r="F37" i="7"/>
  <c r="D37" i="7"/>
</calcChain>
</file>

<file path=xl/sharedStrings.xml><?xml version="1.0" encoding="utf-8"?>
<sst xmlns="http://schemas.openxmlformats.org/spreadsheetml/2006/main" count="142" uniqueCount="57">
  <si>
    <t>à</t>
  </si>
  <si>
    <t>Subvention communale</t>
  </si>
  <si>
    <t>Revenu net</t>
  </si>
  <si>
    <t>Caisse-maladie et accidents</t>
  </si>
  <si>
    <t>Primes prévoyance liée 3a</t>
  </si>
  <si>
    <t>2ème pilier, caisse de pension</t>
  </si>
  <si>
    <t>Montants pris en compte dans le calcul du revenu déterminant</t>
  </si>
  <si>
    <t>Personnes imposées à la source</t>
  </si>
  <si>
    <t>Revenu brut soumis à l'impôt</t>
  </si>
  <si>
    <t>Fortune imposable</t>
  </si>
  <si>
    <t>pris en compte à 80%</t>
  </si>
  <si>
    <t>Frais d'immeubles privés 
(part &gt; fr. 15'000.00)</t>
  </si>
  <si>
    <t>Dettes privées 
(part &gt; fr. 30'000.00)</t>
  </si>
  <si>
    <t>Autres primes et cotisations</t>
  </si>
  <si>
    <t>Tarifs enfants
AVANT-PRIMAIRE
par heure de garde</t>
  </si>
  <si>
    <t>Tarifs enfants
PRIMAIRE
par heure de garde</t>
  </si>
  <si>
    <t>ECHELLE DES TARIFS 2015</t>
  </si>
  <si>
    <t>Subvention communale
par heure de garde</t>
  </si>
  <si>
    <t>REVENU DETERMINANT</t>
  </si>
  <si>
    <t>familles mariées ou monoparentales</t>
  </si>
  <si>
    <t>1er avis de taxation</t>
  </si>
  <si>
    <t>2ème avis de taxation</t>
  </si>
  <si>
    <t>Subvention Etat-Employeurs</t>
  </si>
  <si>
    <t>Tarif à payer pour les parents</t>
  </si>
  <si>
    <t>Famille:</t>
  </si>
  <si>
    <t>A rajouter les postes suivants:</t>
  </si>
  <si>
    <t>(mettre les valeurs en positif)</t>
  </si>
  <si>
    <t>(seulement les montants positifs)</t>
  </si>
  <si>
    <t>Fortune imposable
(vingtième soit 5%)</t>
  </si>
  <si>
    <t>familles en union libre</t>
  </si>
  <si>
    <t>si FriTax</t>
  </si>
  <si>
    <t>remplir la première colonne en fonction des données de l'avis de taxation fiscale ou la FriTax</t>
  </si>
  <si>
    <t>remplir les deux colonnes en fonction des données de l'avis de taxation fiscale ou la FriTax</t>
  </si>
  <si>
    <t>Nombre d'enfants à charge</t>
  </si>
  <si>
    <r>
      <t xml:space="preserve">noter l'année de 
référence de </t>
    </r>
    <r>
      <rPr>
        <sz val="14"/>
        <rFont val="Wingdings"/>
        <charset val="2"/>
      </rPr>
      <t>F</t>
    </r>
  </si>
  <si>
    <r>
      <t xml:space="preserve">Si l'avis de taxation n'est pas disponible,
utiliser la déclaration FriTax, inscrire </t>
    </r>
    <r>
      <rPr>
        <sz val="14"/>
        <rFont val="Wingdings"/>
        <charset val="2"/>
      </rPr>
      <t>F</t>
    </r>
    <r>
      <rPr>
        <sz val="14"/>
        <rFont val="Calibri"/>
        <family val="2"/>
        <scheme val="minor"/>
      </rPr>
      <t xml:space="preserve"> </t>
    </r>
    <r>
      <rPr>
        <sz val="12"/>
        <rFont val="Calibri"/>
        <family val="2"/>
        <scheme val="minor"/>
      </rPr>
      <t>1</t>
    </r>
  </si>
  <si>
    <t>L’(es) avis de taxation à produire est(sont) celui(ceux) notifié(s) l’année précédant l’année durant laquelle l’enfant est placé. Si celui-ci(ceux-ci) n’est(ne sont) pas disponible(s), les représentants légaux produisent, à titre provisoire, leur(s) dernière(s) déclaration(s) d’impôts FriTax. Le tarif appliqué provisoirement est alors majoré de deux échelons. 
Dès réception de l'avis de taxation, le tarif définitif est alors appliqué avec effet rétroactif au 1er janvier de l'année en cours.</t>
  </si>
  <si>
    <t>Calcul du tarif de garde des enfants</t>
  </si>
  <si>
    <t>A rajouter la "fortune imposable" (¹ revenu)</t>
  </si>
  <si>
    <r>
      <t xml:space="preserve">Déduction enfant(s) à charge </t>
    </r>
    <r>
      <rPr>
        <i/>
        <sz val="10"/>
        <rFont val="Calibri"/>
        <family val="2"/>
        <scheme val="minor"/>
      </rPr>
      <t>(- fr. 11'500.00 par enfant, dès le 2ème enfant à charge)</t>
    </r>
  </si>
  <si>
    <r>
      <t xml:space="preserve">inscrire le nombre d'enfant(s) à charge 
</t>
    </r>
    <r>
      <rPr>
        <sz val="14"/>
        <rFont val="Wingdings"/>
        <charset val="2"/>
      </rPr>
      <t>E</t>
    </r>
    <r>
      <rPr>
        <i/>
        <sz val="14"/>
        <rFont val="Calibri"/>
        <family val="2"/>
        <scheme val="minor"/>
      </rPr>
      <t xml:space="preserve"> </t>
    </r>
    <r>
      <rPr>
        <i/>
        <sz val="10"/>
        <rFont val="Calibri"/>
        <family val="2"/>
        <scheme val="minor"/>
      </rPr>
      <t>figurant sur l'avis de taxation</t>
    </r>
  </si>
  <si>
    <t>Tarif 2021</t>
  </si>
  <si>
    <t>Crèche</t>
  </si>
  <si>
    <t>1-2H</t>
  </si>
  <si>
    <t>3-8H</t>
  </si>
  <si>
    <t>Ces tarifs sont applicables aux enfants domiciliés dans la commune de Villars-sur-Glâne. Pour les enfants domiciliés dans une autre commune, veuillez-vous adresser au secrétariat.</t>
  </si>
  <si>
    <t>Tarifs enfants
Crèche
par jour</t>
  </si>
  <si>
    <t>La matinée est facturée à 55% du prix journalier, l'après-midi à 45% du prix journalier</t>
  </si>
  <si>
    <t>Les plages horaires sont facturées en entier, le tarif horaire est indicatif. 
Pour plus de détails, voir la Grille tarifaire de la Fondation</t>
  </si>
  <si>
    <t>Mesure "réforme fiscale"</t>
  </si>
  <si>
    <t>2ème pilier, caisse de pension
(part &gt; fr. 15'000.00)</t>
  </si>
  <si>
    <t>code 4.130</t>
  </si>
  <si>
    <t>Prime prévoyances liées 3a</t>
  </si>
  <si>
    <t>Indépendant</t>
  </si>
  <si>
    <t>Indépendants</t>
  </si>
  <si>
    <t>Personnes salariées/rentières</t>
  </si>
  <si>
    <t>Ces tarifs sont indicatifs, les tarifs définitifs sont transmis par la FAEF sur le contrat de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</si>
</sst>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fr.&quot;\ #,##0;[Red]&quot;fr.&quot;\ \-#,##0"/>
    <numFmt numFmtId="165" formatCode="_ &quot;SFr.&quot;\ * #,##0.00_ ;_ &quot;SFr.&quot;\ * \-#,##0.00_ ;_ &quot;SFr.&quot;\ * &quot;-&quot;??_ ;_ @_ "/>
    <numFmt numFmtId="166" formatCode="0.0000"/>
    <numFmt numFmtId="167" formatCode="&quot;fr.&quot;\ #,##0.00"/>
    <numFmt numFmtId="168" formatCode="&quot;fr.&quot;\ #,##0"/>
    <numFmt numFmtId="169" formatCode="&quot;code &quot;0.0000"/>
    <numFmt numFmtId="170" formatCode="&quot;code &quot;0.000"/>
    <numFmt numFmtId="171" formatCode="&quot;fr.&quot;\ 0.00&quot;/h. pour enf. 3-8 H&quot;"/>
    <numFmt numFmtId="172" formatCode="&quot;calcul interne&quot;\ &quot;fr.&quot;\ #,##0"/>
    <numFmt numFmtId="173" formatCode="&quot;saisi le &quot;dd/mm/yyyy"/>
    <numFmt numFmtId="174" formatCode="&quot;fr.&quot;\ 0.00&quot;/h. pour enf. en crèche&quot;"/>
    <numFmt numFmtId="175" formatCode="&quot;fr.&quot;\ 0.00&quot;/h. pour enf. 1-2H&quot;"/>
    <numFmt numFmtId="176" formatCode="&quot;fr.&quot;\ 0.00&quot;/jours. pour enf. en crèche&quot;"/>
    <numFmt numFmtId="177" formatCode="&quot;fr.&quot;\ 0.00&quot;/jours pour enf. en crèche&quot;"/>
  </numFmts>
  <fonts count="26">
    <font>
      <sz val="10"/>
      <name val="Arial"/>
    </font>
    <font>
      <sz val="10"/>
      <name val="Arial"/>
      <family val="2"/>
    </font>
    <font>
      <sz val="11"/>
      <name val="Calibri"/>
      <family val="2"/>
      <scheme val="minor"/>
    </font>
    <font>
      <b/>
      <sz val="11"/>
      <name val="Calibri"/>
      <family val="2"/>
      <scheme val="minor"/>
    </font>
    <font>
      <i/>
      <sz val="11"/>
      <name val="Calibri"/>
      <family val="2"/>
      <scheme val="minor"/>
    </font>
    <font>
      <b/>
      <i/>
      <sz val="11"/>
      <name val="Calibri"/>
      <family val="2"/>
      <scheme val="minor"/>
    </font>
    <font>
      <i/>
      <sz val="9"/>
      <name val="Arial"/>
      <family val="2"/>
    </font>
    <font>
      <sz val="10"/>
      <color theme="0"/>
      <name val="Arial"/>
      <family val="2"/>
    </font>
    <font>
      <sz val="14"/>
      <name val="Wingdings"/>
      <charset val="2"/>
    </font>
    <font>
      <sz val="14"/>
      <name val="Calibri"/>
      <family val="2"/>
      <scheme val="minor"/>
    </font>
    <font>
      <sz val="12"/>
      <name val="Calibri"/>
      <family val="2"/>
      <scheme val="minor"/>
    </font>
    <font>
      <b/>
      <sz val="18"/>
      <name val="Calibri"/>
      <family val="2"/>
      <scheme val="minor"/>
    </font>
    <font>
      <b/>
      <sz val="22"/>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14"/>
      <name val="Calibri"/>
      <family val="2"/>
      <scheme val="minor"/>
    </font>
    <font>
      <i/>
      <sz val="9"/>
      <name val="Calibri"/>
      <family val="2"/>
      <scheme val="minor"/>
    </font>
    <font>
      <b/>
      <i/>
      <sz val="14"/>
      <name val="Calibri"/>
      <family val="2"/>
      <scheme val="minor"/>
    </font>
    <font>
      <b/>
      <sz val="16"/>
      <name val="Calibri"/>
      <family val="2"/>
      <scheme val="minor"/>
    </font>
    <font>
      <i/>
      <sz val="8"/>
      <name val="Calibri"/>
      <family val="2"/>
      <scheme val="minor"/>
    </font>
    <font>
      <i/>
      <sz val="11"/>
      <color theme="0"/>
      <name val="Calibri"/>
      <family val="2"/>
      <scheme val="minor"/>
    </font>
    <font>
      <i/>
      <sz val="10"/>
      <name val="Calibri"/>
      <family val="2"/>
      <charset val="2"/>
      <scheme val="minor"/>
    </font>
    <font>
      <b/>
      <sz val="22"/>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indexed="22"/>
      </patternFill>
    </fill>
    <fill>
      <patternFill patternType="solid">
        <fgColor theme="3"/>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theme="0"/>
      </left>
      <right style="thin">
        <color theme="0"/>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272">
    <xf numFmtId="0" fontId="0" fillId="0" borderId="0" xfId="0"/>
    <xf numFmtId="0" fontId="0" fillId="0" borderId="0" xfId="0" applyAlignment="1">
      <alignment vertical="center"/>
    </xf>
    <xf numFmtId="0" fontId="2" fillId="0" borderId="0" xfId="0" applyFont="1" applyAlignment="1">
      <alignment horizontal="center" vertical="center" wrapText="1"/>
    </xf>
    <xf numFmtId="0" fontId="7" fillId="0" borderId="0" xfId="0" applyFont="1"/>
    <xf numFmtId="164" fontId="2" fillId="0" borderId="4" xfId="0" applyNumberFormat="1" applyFont="1" applyBorder="1" applyAlignment="1">
      <alignment horizontal="right" vertical="center" wrapText="1" indent="1"/>
    </xf>
    <xf numFmtId="164" fontId="2" fillId="0" borderId="25" xfId="0" applyNumberFormat="1" applyFont="1" applyBorder="1" applyAlignment="1">
      <alignment horizontal="right" vertical="center" wrapText="1" indent="1"/>
    </xf>
    <xf numFmtId="168" fontId="2" fillId="0" borderId="13" xfId="0" applyNumberFormat="1" applyFont="1" applyBorder="1" applyAlignment="1">
      <alignment horizontal="center" vertical="center" wrapText="1"/>
    </xf>
    <xf numFmtId="167" fontId="2" fillId="0" borderId="0" xfId="0" applyNumberFormat="1" applyFont="1" applyAlignment="1">
      <alignment horizontal="center" vertical="center"/>
    </xf>
    <xf numFmtId="167" fontId="0" fillId="0" borderId="12" xfId="0" applyNumberFormat="1" applyBorder="1" applyAlignment="1">
      <alignment horizontal="center"/>
    </xf>
    <xf numFmtId="167" fontId="2" fillId="0" borderId="13" xfId="0" applyNumberFormat="1" applyFont="1" applyBorder="1" applyAlignment="1">
      <alignment horizontal="center" vertical="center"/>
    </xf>
    <xf numFmtId="167" fontId="2" fillId="0" borderId="12" xfId="0" applyNumberFormat="1" applyFont="1" applyBorder="1" applyAlignment="1">
      <alignment horizontal="center" vertical="center"/>
    </xf>
    <xf numFmtId="167" fontId="2" fillId="0" borderId="13" xfId="0" applyNumberFormat="1" applyFont="1" applyBorder="1" applyAlignment="1">
      <alignment horizontal="center"/>
    </xf>
    <xf numFmtId="168" fontId="2" fillId="4" borderId="6"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68" fontId="2" fillId="4" borderId="8" xfId="0" applyNumberFormat="1" applyFont="1" applyFill="1" applyBorder="1" applyAlignment="1">
      <alignment horizontal="center" vertical="center" wrapText="1"/>
    </xf>
    <xf numFmtId="167" fontId="0" fillId="4" borderId="6" xfId="0" applyNumberFormat="1" applyFill="1" applyBorder="1" applyAlignment="1">
      <alignment horizontal="center"/>
    </xf>
    <xf numFmtId="167" fontId="2" fillId="4" borderId="8" xfId="0" applyNumberFormat="1" applyFont="1" applyFill="1" applyBorder="1" applyAlignment="1">
      <alignment horizontal="center" vertical="center"/>
    </xf>
    <xf numFmtId="167" fontId="2" fillId="4" borderId="6" xfId="0" applyNumberFormat="1" applyFont="1" applyFill="1" applyBorder="1" applyAlignment="1">
      <alignment horizontal="center" vertical="center"/>
    </xf>
    <xf numFmtId="167" fontId="2" fillId="4" borderId="8" xfId="0" applyNumberFormat="1" applyFont="1" applyFill="1" applyBorder="1" applyAlignment="1">
      <alignment horizontal="center"/>
    </xf>
    <xf numFmtId="168"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168" fontId="2" fillId="0" borderId="8" xfId="0" applyNumberFormat="1" applyFont="1" applyBorder="1" applyAlignment="1">
      <alignment horizontal="center" vertical="center" wrapText="1"/>
    </xf>
    <xf numFmtId="167" fontId="0" fillId="0" borderId="6" xfId="0" applyNumberFormat="1" applyBorder="1" applyAlignment="1">
      <alignment horizontal="center"/>
    </xf>
    <xf numFmtId="167" fontId="2" fillId="0" borderId="8" xfId="0" applyNumberFormat="1" applyFont="1" applyBorder="1" applyAlignment="1">
      <alignment horizontal="center" vertical="center"/>
    </xf>
    <xf numFmtId="167" fontId="2" fillId="0" borderId="6" xfId="0" applyNumberFormat="1" applyFont="1" applyBorder="1" applyAlignment="1">
      <alignment horizontal="center" vertical="center"/>
    </xf>
    <xf numFmtId="167" fontId="2" fillId="0" borderId="8" xfId="0" applyNumberFormat="1" applyFont="1" applyBorder="1" applyAlignment="1">
      <alignment horizontal="center"/>
    </xf>
    <xf numFmtId="0" fontId="4" fillId="0" borderId="0" xfId="0" quotePrefix="1" applyFont="1" applyAlignment="1">
      <alignment horizontal="left" vertical="top" wrapText="1" indent="1"/>
    </xf>
    <xf numFmtId="0" fontId="4" fillId="0" borderId="0" xfId="0" applyFont="1"/>
    <xf numFmtId="0" fontId="4" fillId="0" borderId="0" xfId="0" applyFont="1" applyAlignment="1">
      <alignment horizontal="left" vertical="top" wrapText="1" indent="1"/>
    </xf>
    <xf numFmtId="0" fontId="5" fillId="0" borderId="0" xfId="0" applyFont="1" applyAlignment="1">
      <alignment horizontal="center" vertical="center"/>
    </xf>
    <xf numFmtId="0" fontId="4" fillId="0" borderId="38" xfId="0" quotePrefix="1" applyFont="1" applyBorder="1" applyAlignment="1">
      <alignment horizontal="left" vertical="top" wrapText="1" indent="1"/>
    </xf>
    <xf numFmtId="0" fontId="4" fillId="0" borderId="38" xfId="0" applyFont="1" applyBorder="1"/>
    <xf numFmtId="14" fontId="6" fillId="0" borderId="0" xfId="0" applyNumberFormat="1" applyFont="1" applyAlignment="1">
      <alignment vertical="center"/>
    </xf>
    <xf numFmtId="0" fontId="2" fillId="4" borderId="1" xfId="0" applyFont="1" applyFill="1" applyBorder="1" applyAlignment="1">
      <alignment horizontal="center" vertical="center" wrapText="1"/>
    </xf>
    <xf numFmtId="168" fontId="2" fillId="0" borderId="40" xfId="0" applyNumberFormat="1" applyFont="1" applyBorder="1" applyAlignment="1">
      <alignment horizontal="center" vertical="center" wrapText="1"/>
    </xf>
    <xf numFmtId="0" fontId="11" fillId="0" borderId="0" xfId="0" applyFont="1" applyAlignment="1">
      <alignment horizontal="left" vertical="center" wrapText="1" indent="1"/>
    </xf>
    <xf numFmtId="0" fontId="13" fillId="0" borderId="0" xfId="0" applyFont="1" applyAlignment="1">
      <alignment vertical="center"/>
    </xf>
    <xf numFmtId="0" fontId="14" fillId="0" borderId="0" xfId="0" applyFont="1" applyAlignment="1">
      <alignment horizontal="left" vertical="center" indent="1"/>
    </xf>
    <xf numFmtId="0" fontId="13" fillId="0" borderId="0" xfId="0" applyFont="1" applyAlignment="1">
      <alignment horizontal="left" vertical="center" indent="1"/>
    </xf>
    <xf numFmtId="0" fontId="13" fillId="0" borderId="0" xfId="0" applyFont="1" applyAlignment="1">
      <alignment horizontal="left" vertical="center"/>
    </xf>
    <xf numFmtId="0" fontId="16" fillId="0" borderId="0" xfId="0" applyFont="1" applyAlignment="1">
      <alignment horizontal="left" vertical="center" wrapText="1" indent="1"/>
    </xf>
    <xf numFmtId="0" fontId="16" fillId="0" borderId="0" xfId="0" applyFont="1" applyAlignment="1">
      <alignment horizontal="left" vertical="center" indent="1"/>
    </xf>
    <xf numFmtId="0" fontId="13" fillId="0" borderId="0" xfId="0" applyFont="1" applyAlignment="1">
      <alignment horizontal="center" vertical="center"/>
    </xf>
    <xf numFmtId="0" fontId="17" fillId="0" borderId="0" xfId="0" applyFont="1" applyAlignment="1">
      <alignment horizontal="left" vertical="center" wrapText="1" indent="1"/>
    </xf>
    <xf numFmtId="0" fontId="17" fillId="5" borderId="1" xfId="0" applyFont="1" applyFill="1" applyBorder="1" applyAlignment="1" applyProtection="1">
      <alignment horizontal="center" vertical="center"/>
      <protection locked="0"/>
    </xf>
    <xf numFmtId="173" fontId="14" fillId="0" borderId="0" xfId="0" applyNumberFormat="1" applyFont="1" applyAlignment="1">
      <alignment horizontal="center" vertical="center"/>
    </xf>
    <xf numFmtId="14" fontId="14" fillId="0" borderId="0" xfId="0" applyNumberFormat="1" applyFont="1" applyAlignment="1">
      <alignment horizontal="right" vertical="center" indent="1"/>
    </xf>
    <xf numFmtId="0" fontId="15" fillId="0" borderId="0" xfId="0" applyFont="1" applyAlignment="1">
      <alignment horizontal="right" vertical="center" wrapText="1" indent="1"/>
    </xf>
    <xf numFmtId="0" fontId="20" fillId="0" borderId="39" xfId="0" applyFont="1" applyBorder="1" applyAlignment="1">
      <alignment horizontal="center" vertical="center" wrapText="1"/>
    </xf>
    <xf numFmtId="0" fontId="21" fillId="5" borderId="1" xfId="0" applyFont="1" applyFill="1" applyBorder="1" applyAlignment="1" applyProtection="1">
      <alignment horizontal="center" vertical="center"/>
      <protection locked="0"/>
    </xf>
    <xf numFmtId="0" fontId="14" fillId="0" borderId="0" xfId="0" applyFont="1" applyAlignment="1">
      <alignment vertical="center"/>
    </xf>
    <xf numFmtId="0" fontId="14" fillId="0" borderId="0" xfId="0" applyFont="1" applyAlignment="1">
      <alignment horizontal="center" vertical="center"/>
    </xf>
    <xf numFmtId="0" fontId="3" fillId="2" borderId="20" xfId="0" applyFont="1" applyFill="1" applyBorder="1" applyAlignment="1">
      <alignment horizontal="right" vertical="center" wrapText="1" indent="1"/>
    </xf>
    <xf numFmtId="0" fontId="3" fillId="2" borderId="21" xfId="0" applyFont="1" applyFill="1" applyBorder="1" applyAlignment="1">
      <alignment horizontal="right" vertical="center" wrapText="1" indent="1"/>
    </xf>
    <xf numFmtId="0" fontId="3" fillId="0" borderId="0" xfId="0" applyFont="1" applyAlignment="1">
      <alignment horizontal="right" vertical="center" wrapText="1" indent="1"/>
    </xf>
    <xf numFmtId="170" fontId="10" fillId="0" borderId="6" xfId="0" applyNumberFormat="1" applyFont="1" applyBorder="1" applyAlignment="1">
      <alignment horizontal="right" vertical="center" indent="1"/>
    </xf>
    <xf numFmtId="168" fontId="10" fillId="4" borderId="7" xfId="0" applyNumberFormat="1" applyFont="1" applyFill="1" applyBorder="1" applyAlignment="1" applyProtection="1">
      <alignment horizontal="right" vertical="center" indent="1"/>
      <protection locked="0"/>
    </xf>
    <xf numFmtId="168" fontId="9" fillId="0" borderId="8" xfId="1" applyNumberFormat="1" applyFont="1" applyBorder="1" applyAlignment="1">
      <alignment horizontal="right" vertical="center" indent="1"/>
    </xf>
    <xf numFmtId="168" fontId="9" fillId="0" borderId="0" xfId="1" applyNumberFormat="1" applyFont="1" applyAlignment="1">
      <alignment horizontal="right" vertical="center" indent="1"/>
    </xf>
    <xf numFmtId="168" fontId="9" fillId="2" borderId="8" xfId="1" applyNumberFormat="1" applyFont="1" applyFill="1" applyBorder="1" applyAlignment="1">
      <alignment horizontal="right" vertical="center" indent="1"/>
    </xf>
    <xf numFmtId="169" fontId="10" fillId="0" borderId="6" xfId="0" applyNumberFormat="1" applyFont="1" applyBorder="1" applyAlignment="1">
      <alignment horizontal="right" vertical="center" indent="1"/>
    </xf>
    <xf numFmtId="0" fontId="9" fillId="0" borderId="28" xfId="0" applyFont="1" applyBorder="1" applyAlignment="1">
      <alignment vertical="center" wrapText="1"/>
    </xf>
    <xf numFmtId="0" fontId="9" fillId="0" borderId="0" xfId="0" applyFont="1" applyAlignment="1">
      <alignment vertical="center" wrapText="1"/>
    </xf>
    <xf numFmtId="0" fontId="10" fillId="0" borderId="6" xfId="0" applyFont="1" applyBorder="1" applyAlignment="1">
      <alignment horizontal="right" vertical="center" wrapText="1" indent="1"/>
    </xf>
    <xf numFmtId="168" fontId="9" fillId="0" borderId="8" xfId="0" applyNumberFormat="1" applyFont="1" applyBorder="1" applyAlignment="1">
      <alignment horizontal="right" vertical="center" indent="1"/>
    </xf>
    <xf numFmtId="168" fontId="9" fillId="0" borderId="0" xfId="0" applyNumberFormat="1" applyFont="1" applyAlignment="1">
      <alignment horizontal="right" vertical="center" indent="1"/>
    </xf>
    <xf numFmtId="0" fontId="10" fillId="0" borderId="9" xfId="0" applyFont="1" applyBorder="1" applyAlignment="1">
      <alignment horizontal="right" vertical="center" wrapText="1" indent="1"/>
    </xf>
    <xf numFmtId="168" fontId="10" fillId="4" borderId="10" xfId="0" applyNumberFormat="1" applyFont="1" applyFill="1" applyBorder="1" applyAlignment="1" applyProtection="1">
      <alignment horizontal="right" vertical="center" indent="1"/>
      <protection locked="0"/>
    </xf>
    <xf numFmtId="168" fontId="9" fillId="0" borderId="11" xfId="1" applyNumberFormat="1" applyFont="1" applyBorder="1" applyAlignment="1">
      <alignment horizontal="right" vertical="center" indent="1"/>
    </xf>
    <xf numFmtId="168" fontId="9" fillId="2" borderId="15" xfId="0" applyNumberFormat="1" applyFont="1" applyFill="1" applyBorder="1" applyAlignment="1">
      <alignment horizontal="right" vertical="center" indent="1"/>
    </xf>
    <xf numFmtId="172" fontId="19" fillId="0" borderId="28" xfId="0" applyNumberFormat="1" applyFont="1" applyBorder="1" applyAlignment="1">
      <alignment horizontal="right" vertical="center" wrapText="1" indent="1"/>
    </xf>
    <xf numFmtId="168" fontId="14" fillId="2" borderId="15" xfId="0" applyNumberFormat="1" applyFont="1" applyFill="1" applyBorder="1" applyAlignment="1">
      <alignment horizontal="right" vertical="center" indent="1"/>
    </xf>
    <xf numFmtId="168" fontId="14" fillId="0" borderId="0" xfId="0" applyNumberFormat="1" applyFont="1" applyAlignment="1">
      <alignment horizontal="right" vertical="center" indent="1"/>
    </xf>
    <xf numFmtId="0" fontId="14" fillId="0" borderId="28" xfId="0" applyFont="1" applyBorder="1" applyAlignment="1">
      <alignment horizontal="left" vertical="center" indent="1"/>
    </xf>
    <xf numFmtId="168" fontId="14" fillId="0" borderId="28" xfId="0" applyNumberFormat="1" applyFont="1" applyBorder="1" applyAlignment="1">
      <alignment horizontal="right" vertical="center" indent="1"/>
    </xf>
    <xf numFmtId="171" fontId="19" fillId="4" borderId="37" xfId="0" applyNumberFormat="1" applyFont="1" applyFill="1" applyBorder="1" applyAlignment="1">
      <alignment horizontal="right" vertical="center" indent="1"/>
    </xf>
    <xf numFmtId="170" fontId="10" fillId="3" borderId="6" xfId="0" applyNumberFormat="1" applyFont="1" applyFill="1" applyBorder="1" applyAlignment="1">
      <alignment horizontal="left" vertical="center" indent="2"/>
    </xf>
    <xf numFmtId="168" fontId="10" fillId="3" borderId="7" xfId="0" applyNumberFormat="1" applyFont="1" applyFill="1" applyBorder="1" applyAlignment="1">
      <alignment horizontal="right" vertical="center" indent="1"/>
    </xf>
    <xf numFmtId="168" fontId="9" fillId="3" borderId="8" xfId="1" applyNumberFormat="1" applyFont="1" applyFill="1" applyBorder="1" applyAlignment="1">
      <alignment horizontal="right" vertical="center" indent="1"/>
    </xf>
    <xf numFmtId="171" fontId="19" fillId="0" borderId="37" xfId="0" applyNumberFormat="1" applyFont="1" applyBorder="1" applyAlignment="1">
      <alignment horizontal="right" vertical="center" indent="1"/>
    </xf>
    <xf numFmtId="0" fontId="15" fillId="0" borderId="0" xfId="0" applyFont="1" applyAlignment="1">
      <alignment horizontal="left" vertical="top" wrapText="1" indent="1"/>
    </xf>
    <xf numFmtId="0" fontId="15" fillId="0" borderId="0" xfId="0" quotePrefix="1" applyFont="1" applyAlignment="1">
      <alignment horizontal="left" vertical="top" wrapText="1" indent="1"/>
    </xf>
    <xf numFmtId="0" fontId="16" fillId="3" borderId="22" xfId="0" applyFont="1" applyFill="1" applyBorder="1" applyAlignment="1">
      <alignment horizontal="right" vertical="center" indent="2"/>
    </xf>
    <xf numFmtId="0" fontId="16" fillId="3" borderId="21" xfId="0" applyFont="1" applyFill="1" applyBorder="1" applyAlignment="1">
      <alignment horizontal="right" vertical="center" indent="1"/>
    </xf>
    <xf numFmtId="0" fontId="19" fillId="0" borderId="1" xfId="0" applyFont="1" applyBorder="1" applyAlignment="1">
      <alignment horizontal="center" vertical="center" wrapText="1"/>
    </xf>
    <xf numFmtId="167" fontId="7" fillId="0" borderId="0" xfId="0" applyNumberFormat="1" applyFont="1"/>
    <xf numFmtId="175" fontId="19" fillId="4" borderId="36" xfId="0" applyNumberFormat="1" applyFont="1" applyFill="1" applyBorder="1" applyAlignment="1">
      <alignment horizontal="right" vertical="center"/>
    </xf>
    <xf numFmtId="175" fontId="19" fillId="0" borderId="36" xfId="0" applyNumberFormat="1" applyFont="1" applyBorder="1" applyAlignment="1">
      <alignment horizontal="right" vertical="center"/>
    </xf>
    <xf numFmtId="175" fontId="19" fillId="0" borderId="36" xfId="0" applyNumberFormat="1" applyFont="1" applyBorder="1" applyAlignment="1">
      <alignment vertical="center"/>
    </xf>
    <xf numFmtId="0" fontId="16" fillId="3" borderId="20" xfId="0" applyFont="1" applyFill="1" applyBorder="1" applyAlignment="1">
      <alignment horizontal="right" vertical="center" indent="2"/>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0" borderId="28" xfId="0" quotePrefix="1" applyFont="1" applyBorder="1" applyAlignment="1">
      <alignment horizontal="left" vertical="top" wrapText="1" indent="1"/>
    </xf>
    <xf numFmtId="0" fontId="12" fillId="0" borderId="0" xfId="0" applyFont="1" applyAlignment="1" applyProtection="1">
      <alignment horizontal="left" wrapText="1"/>
    </xf>
    <xf numFmtId="0" fontId="12" fillId="0" borderId="0" xfId="0" applyFont="1" applyAlignment="1" applyProtection="1">
      <alignment horizontal="right" wrapText="1"/>
    </xf>
    <xf numFmtId="0" fontId="13" fillId="0" borderId="0" xfId="0" applyFont="1" applyAlignment="1" applyProtection="1">
      <alignment vertical="center"/>
    </xf>
    <xf numFmtId="0" fontId="11" fillId="0" borderId="0" xfId="0" applyFont="1" applyAlignment="1" applyProtection="1">
      <alignment horizontal="left" vertical="center" wrapText="1" indent="1"/>
    </xf>
    <xf numFmtId="0" fontId="14" fillId="0" borderId="0" xfId="0" applyFont="1" applyAlignment="1" applyProtection="1">
      <alignment horizontal="left" vertical="center" indent="1"/>
    </xf>
    <xf numFmtId="0" fontId="13" fillId="0" borderId="0" xfId="0" applyFont="1" applyAlignment="1" applyProtection="1">
      <alignment horizontal="left" vertical="center" indent="1"/>
    </xf>
    <xf numFmtId="0" fontId="13" fillId="0" borderId="0" xfId="0" applyFont="1" applyAlignment="1" applyProtection="1">
      <alignment horizontal="left" vertical="center"/>
    </xf>
    <xf numFmtId="0" fontId="16" fillId="0" borderId="0" xfId="0" applyFont="1" applyAlignment="1" applyProtection="1">
      <alignment horizontal="left" vertical="center" wrapText="1" indent="1"/>
    </xf>
    <xf numFmtId="0" fontId="16" fillId="0" borderId="0" xfId="0" applyFont="1" applyAlignment="1" applyProtection="1">
      <alignment horizontal="left" vertical="center" indent="1"/>
    </xf>
    <xf numFmtId="0" fontId="13" fillId="0" borderId="0" xfId="0" applyFont="1" applyAlignment="1" applyProtection="1">
      <alignment horizontal="center" vertical="center"/>
    </xf>
    <xf numFmtId="0" fontId="17" fillId="0" borderId="0" xfId="0" applyFont="1" applyAlignment="1" applyProtection="1">
      <alignment horizontal="left" vertical="center" wrapText="1" indent="1"/>
    </xf>
    <xf numFmtId="173" fontId="14" fillId="0" borderId="0" xfId="0" applyNumberFormat="1" applyFont="1" applyAlignment="1" applyProtection="1">
      <alignment horizontal="center" vertical="center"/>
    </xf>
    <xf numFmtId="14" fontId="14" fillId="0" borderId="0" xfId="0" applyNumberFormat="1" applyFont="1" applyAlignment="1" applyProtection="1">
      <alignment horizontal="right" vertical="center" indent="1"/>
    </xf>
    <xf numFmtId="0" fontId="15" fillId="0" borderId="0" xfId="0" applyFont="1" applyAlignment="1" applyProtection="1">
      <alignment horizontal="right" vertical="center" wrapText="1" indent="1"/>
    </xf>
    <xf numFmtId="0" fontId="20" fillId="0" borderId="39" xfId="0" applyFont="1" applyBorder="1" applyAlignment="1" applyProtection="1">
      <alignment horizontal="center" vertical="center" wrapText="1"/>
    </xf>
    <xf numFmtId="0" fontId="14" fillId="0" borderId="0" xfId="0" applyFont="1" applyAlignment="1" applyProtection="1">
      <alignment vertical="center"/>
    </xf>
    <xf numFmtId="0" fontId="14" fillId="0" borderId="0" xfId="0" applyFont="1" applyAlignment="1" applyProtection="1">
      <alignment horizontal="center" vertical="center"/>
    </xf>
    <xf numFmtId="0" fontId="3" fillId="2" borderId="20" xfId="0" applyFont="1" applyFill="1" applyBorder="1" applyAlignment="1" applyProtection="1">
      <alignment horizontal="right" vertical="center" wrapText="1" indent="1"/>
    </xf>
    <xf numFmtId="0" fontId="3" fillId="2" borderId="21" xfId="0" applyFont="1" applyFill="1" applyBorder="1" applyAlignment="1" applyProtection="1">
      <alignment horizontal="right" vertical="center" wrapText="1" indent="1"/>
    </xf>
    <xf numFmtId="0" fontId="3" fillId="0" borderId="0" xfId="0" applyFont="1" applyAlignment="1" applyProtection="1">
      <alignment horizontal="right" vertical="center" wrapText="1" indent="1"/>
    </xf>
    <xf numFmtId="170" fontId="10" fillId="0" borderId="6" xfId="0" applyNumberFormat="1" applyFont="1" applyBorder="1" applyAlignment="1" applyProtection="1">
      <alignment horizontal="right" vertical="center" indent="1"/>
    </xf>
    <xf numFmtId="168" fontId="9" fillId="0" borderId="8" xfId="1" applyNumberFormat="1" applyFont="1" applyBorder="1" applyAlignment="1" applyProtection="1">
      <alignment horizontal="right" vertical="center" indent="1"/>
    </xf>
    <xf numFmtId="168" fontId="9" fillId="0" borderId="0" xfId="1" applyNumberFormat="1" applyFont="1" applyAlignment="1" applyProtection="1">
      <alignment horizontal="right" vertical="center" indent="1"/>
    </xf>
    <xf numFmtId="168" fontId="9" fillId="2" borderId="8" xfId="1" applyNumberFormat="1" applyFont="1" applyFill="1" applyBorder="1" applyAlignment="1" applyProtection="1">
      <alignment horizontal="right" vertical="center" indent="1"/>
    </xf>
    <xf numFmtId="169" fontId="10" fillId="0" borderId="6" xfId="0" applyNumberFormat="1" applyFont="1" applyBorder="1" applyAlignment="1" applyProtection="1">
      <alignment horizontal="right" vertical="center" indent="1"/>
    </xf>
    <xf numFmtId="0" fontId="9" fillId="0" borderId="0" xfId="0" applyFont="1" applyAlignment="1" applyProtection="1">
      <alignment vertical="center" wrapText="1"/>
    </xf>
    <xf numFmtId="0" fontId="10" fillId="0" borderId="6" xfId="0" applyFont="1" applyBorder="1" applyAlignment="1" applyProtection="1">
      <alignment horizontal="right" vertical="center" wrapText="1" indent="1"/>
    </xf>
    <xf numFmtId="168" fontId="9" fillId="0" borderId="8" xfId="0" applyNumberFormat="1" applyFont="1" applyBorder="1" applyAlignment="1" applyProtection="1">
      <alignment horizontal="right" vertical="center" indent="1"/>
    </xf>
    <xf numFmtId="168" fontId="9" fillId="0" borderId="0" xfId="0" applyNumberFormat="1" applyFont="1" applyAlignment="1" applyProtection="1">
      <alignment horizontal="right" vertical="center" indent="1"/>
    </xf>
    <xf numFmtId="0" fontId="10" fillId="0" borderId="9" xfId="0" applyFont="1" applyBorder="1" applyAlignment="1" applyProtection="1">
      <alignment horizontal="right" vertical="center" wrapText="1" indent="1"/>
    </xf>
    <xf numFmtId="168" fontId="9" fillId="0" borderId="11" xfId="1" applyNumberFormat="1" applyFont="1" applyBorder="1" applyAlignment="1" applyProtection="1">
      <alignment horizontal="right" vertical="center" indent="1"/>
    </xf>
    <xf numFmtId="168" fontId="9" fillId="2" borderId="15" xfId="0" applyNumberFormat="1" applyFont="1" applyFill="1" applyBorder="1" applyAlignment="1" applyProtection="1">
      <alignment horizontal="right" vertical="center" indent="1"/>
    </xf>
    <xf numFmtId="0" fontId="9" fillId="0" borderId="28" xfId="0" applyFont="1" applyBorder="1" applyAlignment="1" applyProtection="1">
      <alignment vertical="center" wrapText="1"/>
    </xf>
    <xf numFmtId="172" fontId="19" fillId="0" borderId="28" xfId="0" applyNumberFormat="1" applyFont="1" applyBorder="1" applyAlignment="1" applyProtection="1">
      <alignment horizontal="right" vertical="center" wrapText="1" indent="1"/>
    </xf>
    <xf numFmtId="168" fontId="14" fillId="2" borderId="15" xfId="0" applyNumberFormat="1" applyFont="1" applyFill="1" applyBorder="1" applyAlignment="1" applyProtection="1">
      <alignment horizontal="right" vertical="center" indent="1"/>
    </xf>
    <xf numFmtId="168" fontId="14" fillId="0" borderId="0" xfId="0" applyNumberFormat="1" applyFont="1" applyAlignment="1" applyProtection="1">
      <alignment horizontal="right" vertical="center" indent="1"/>
    </xf>
    <xf numFmtId="0" fontId="14" fillId="0" borderId="28" xfId="0" applyFont="1" applyBorder="1" applyAlignment="1" applyProtection="1">
      <alignment horizontal="left" vertical="center" indent="1"/>
    </xf>
    <xf numFmtId="168" fontId="14" fillId="0" borderId="28" xfId="0" applyNumberFormat="1" applyFont="1" applyBorder="1" applyAlignment="1" applyProtection="1">
      <alignment horizontal="right" vertical="center" indent="1"/>
    </xf>
    <xf numFmtId="0" fontId="16" fillId="3" borderId="22" xfId="0" applyFont="1" applyFill="1" applyBorder="1" applyAlignment="1" applyProtection="1">
      <alignment horizontal="right" vertical="center" indent="2"/>
    </xf>
    <xf numFmtId="0" fontId="16" fillId="3" borderId="21" xfId="0" applyFont="1" applyFill="1" applyBorder="1" applyAlignment="1" applyProtection="1">
      <alignment horizontal="right" vertical="center" indent="1"/>
    </xf>
    <xf numFmtId="174" fontId="19" fillId="4" borderId="36" xfId="0" applyNumberFormat="1" applyFont="1" applyFill="1" applyBorder="1" applyAlignment="1" applyProtection="1">
      <alignment horizontal="right" vertical="center"/>
    </xf>
    <xf numFmtId="171" fontId="19" fillId="4" borderId="37" xfId="0" applyNumberFormat="1" applyFont="1" applyFill="1" applyBorder="1" applyAlignment="1" applyProtection="1">
      <alignment horizontal="right" vertical="center" indent="1"/>
    </xf>
    <xf numFmtId="170" fontId="10" fillId="3" borderId="6" xfId="0" applyNumberFormat="1" applyFont="1" applyFill="1" applyBorder="1" applyAlignment="1" applyProtection="1">
      <alignment horizontal="left" vertical="center" indent="2"/>
    </xf>
    <xf numFmtId="168" fontId="10" fillId="3" borderId="7" xfId="0" applyNumberFormat="1" applyFont="1" applyFill="1" applyBorder="1" applyAlignment="1" applyProtection="1">
      <alignment horizontal="right" vertical="center" indent="1"/>
    </xf>
    <xf numFmtId="168" fontId="9" fillId="3" borderId="8" xfId="1" applyNumberFormat="1" applyFont="1" applyFill="1" applyBorder="1" applyAlignment="1" applyProtection="1">
      <alignment horizontal="right" vertical="center" indent="1"/>
    </xf>
    <xf numFmtId="174" fontId="19" fillId="0" borderId="36" xfId="0" applyNumberFormat="1" applyFont="1" applyBorder="1" applyAlignment="1" applyProtection="1">
      <alignment horizontal="right" vertical="center"/>
    </xf>
    <xf numFmtId="171" fontId="19" fillId="0" borderId="37" xfId="0" applyNumberFormat="1" applyFont="1" applyBorder="1" applyAlignment="1" applyProtection="1">
      <alignment horizontal="right" vertical="center" indent="1"/>
    </xf>
    <xf numFmtId="176" fontId="19" fillId="0" borderId="36" xfId="0" applyNumberFormat="1" applyFont="1" applyBorder="1" applyAlignment="1" applyProtection="1">
      <alignment vertical="center"/>
    </xf>
    <xf numFmtId="0" fontId="19" fillId="0" borderId="1" xfId="0" applyFont="1" applyBorder="1" applyAlignment="1" applyProtection="1">
      <alignment horizontal="center" vertical="center" wrapText="1"/>
    </xf>
    <xf numFmtId="0" fontId="15" fillId="0" borderId="0" xfId="0" applyFont="1" applyAlignment="1" applyProtection="1">
      <alignment horizontal="left" vertical="top" wrapText="1" indent="1"/>
    </xf>
    <xf numFmtId="0" fontId="15" fillId="0" borderId="0" xfId="0" quotePrefix="1" applyFont="1" applyAlignment="1" applyProtection="1">
      <alignment horizontal="left" vertical="top" wrapText="1" indent="1"/>
    </xf>
    <xf numFmtId="0" fontId="24" fillId="0" borderId="0" xfId="0" applyFont="1" applyAlignment="1" applyProtection="1">
      <alignment horizontal="left" vertical="center" wrapText="1" indent="1"/>
    </xf>
    <xf numFmtId="0" fontId="3" fillId="2" borderId="42" xfId="0" applyFont="1" applyFill="1" applyBorder="1" applyAlignment="1" applyProtection="1">
      <alignment horizontal="right" vertical="center" wrapText="1" indent="1"/>
    </xf>
    <xf numFmtId="168" fontId="10" fillId="4" borderId="26" xfId="0" applyNumberFormat="1" applyFont="1" applyFill="1" applyBorder="1" applyAlignment="1" applyProtection="1">
      <alignment horizontal="right" vertical="center" indent="1"/>
      <protection locked="0"/>
    </xf>
    <xf numFmtId="168" fontId="15" fillId="2" borderId="30" xfId="0" applyNumberFormat="1" applyFont="1" applyFill="1" applyBorder="1" applyAlignment="1" applyProtection="1">
      <alignment horizontal="center" vertical="center"/>
    </xf>
    <xf numFmtId="168" fontId="10" fillId="4" borderId="43" xfId="0" applyNumberFormat="1" applyFont="1" applyFill="1" applyBorder="1" applyAlignment="1" applyProtection="1">
      <alignment horizontal="right" vertical="center" indent="1"/>
      <protection locked="0"/>
    </xf>
    <xf numFmtId="0" fontId="10" fillId="2" borderId="44" xfId="0" applyFont="1" applyFill="1" applyBorder="1" applyAlignment="1" applyProtection="1">
      <alignment horizontal="left" vertical="center" indent="1"/>
    </xf>
    <xf numFmtId="0" fontId="14" fillId="2" borderId="28" xfId="0" applyFont="1" applyFill="1" applyBorder="1" applyAlignment="1" applyProtection="1">
      <alignment horizontal="right" vertical="center" indent="1"/>
    </xf>
    <xf numFmtId="168" fontId="10" fillId="3" borderId="26" xfId="0" applyNumberFormat="1" applyFont="1" applyFill="1" applyBorder="1" applyAlignment="1" applyProtection="1">
      <alignment horizontal="right" vertical="center" indent="1"/>
    </xf>
    <xf numFmtId="177" fontId="19" fillId="0" borderId="36" xfId="0" applyNumberFormat="1" applyFont="1" applyBorder="1" applyAlignment="1">
      <alignment vertical="center"/>
    </xf>
    <xf numFmtId="177" fontId="19" fillId="0" borderId="36" xfId="0" applyNumberFormat="1" applyFont="1" applyBorder="1" applyAlignment="1">
      <alignment horizontal="right" vertical="center"/>
    </xf>
    <xf numFmtId="177" fontId="19" fillId="4" borderId="36" xfId="0" applyNumberFormat="1" applyFont="1" applyFill="1" applyBorder="1" applyAlignment="1">
      <alignment horizontal="right" vertical="center"/>
    </xf>
    <xf numFmtId="168" fontId="10" fillId="7" borderId="26" xfId="0" applyNumberFormat="1" applyFont="1" applyFill="1" applyBorder="1" applyAlignment="1" applyProtection="1">
      <alignment horizontal="right" vertical="center" indent="1"/>
      <protection locked="0"/>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2" fillId="0" borderId="0" xfId="0" applyFont="1" applyAlignment="1">
      <alignment horizontal="left" wrapText="1" indent="1"/>
    </xf>
    <xf numFmtId="0" fontId="11" fillId="4" borderId="2" xfId="0" applyFont="1" applyFill="1" applyBorder="1" applyAlignment="1" applyProtection="1">
      <alignment horizontal="left" vertical="center" wrapText="1" indent="1"/>
      <protection locked="0"/>
    </xf>
    <xf numFmtId="0" fontId="11" fillId="4" borderId="28" xfId="0" applyFont="1" applyFill="1" applyBorder="1" applyAlignment="1" applyProtection="1">
      <alignment horizontal="left" vertical="center" wrapText="1" indent="1"/>
      <protection locked="0"/>
    </xf>
    <xf numFmtId="0" fontId="11" fillId="4" borderId="3" xfId="0" applyFont="1" applyFill="1" applyBorder="1" applyAlignment="1" applyProtection="1">
      <alignment horizontal="left" vertical="center" wrapText="1" indent="1"/>
      <protection locked="0"/>
    </xf>
    <xf numFmtId="0" fontId="17" fillId="0" borderId="23" xfId="0" applyFont="1" applyBorder="1" applyAlignment="1">
      <alignment horizontal="left" vertical="center" indent="1"/>
    </xf>
    <xf numFmtId="0" fontId="17" fillId="0" borderId="24" xfId="0" applyFont="1" applyBorder="1" applyAlignment="1">
      <alignment horizontal="left" vertical="center" indent="1"/>
    </xf>
    <xf numFmtId="0" fontId="17" fillId="0" borderId="29" xfId="0" applyFont="1" applyBorder="1" applyAlignment="1">
      <alignment horizontal="left" vertical="center" indent="1"/>
    </xf>
    <xf numFmtId="0" fontId="17" fillId="0" borderId="16" xfId="0" applyFont="1" applyBorder="1" applyAlignment="1">
      <alignment horizontal="left" vertical="center" indent="1"/>
    </xf>
    <xf numFmtId="0" fontId="17" fillId="0" borderId="31" xfId="0" applyFont="1" applyBorder="1" applyAlignment="1">
      <alignment horizontal="left" vertical="center" indent="1"/>
    </xf>
    <xf numFmtId="0" fontId="17" fillId="0" borderId="32" xfId="0" applyFont="1" applyBorder="1" applyAlignment="1">
      <alignment horizontal="left" vertical="center" indent="1"/>
    </xf>
    <xf numFmtId="0" fontId="19" fillId="0" borderId="1" xfId="0" applyFont="1" applyBorder="1" applyAlignment="1">
      <alignment horizontal="center" vertical="center" wrapText="1"/>
    </xf>
    <xf numFmtId="0" fontId="19" fillId="0" borderId="33" xfId="0" applyFont="1" applyBorder="1" applyAlignment="1">
      <alignment horizontal="left" vertical="center" indent="1"/>
    </xf>
    <xf numFmtId="0" fontId="19" fillId="0" borderId="34" xfId="0" applyFont="1" applyBorder="1" applyAlignment="1">
      <alignment horizontal="left" vertical="center" indent="1"/>
    </xf>
    <xf numFmtId="0" fontId="19" fillId="0" borderId="35" xfId="0" applyFont="1" applyBorder="1" applyAlignment="1">
      <alignment horizontal="left" vertical="center" indent="1"/>
    </xf>
    <xf numFmtId="0" fontId="19" fillId="0" borderId="17" xfId="0" applyFont="1" applyBorder="1" applyAlignment="1">
      <alignment horizontal="left" vertical="center" indent="1"/>
    </xf>
    <xf numFmtId="0" fontId="19" fillId="0" borderId="30" xfId="0" applyFont="1" applyBorder="1" applyAlignment="1">
      <alignment horizontal="left" vertical="center" indent="1"/>
    </xf>
    <xf numFmtId="0" fontId="19" fillId="0" borderId="27" xfId="0" applyFont="1" applyBorder="1" applyAlignment="1">
      <alignment horizontal="left" vertical="center" indent="1"/>
    </xf>
    <xf numFmtId="166" fontId="22" fillId="3" borderId="7" xfId="0" applyNumberFormat="1" applyFont="1" applyFill="1" applyBorder="1" applyAlignment="1">
      <alignment horizontal="right" vertical="center" wrapText="1" indent="1"/>
    </xf>
    <xf numFmtId="166" fontId="22" fillId="0" borderId="26" xfId="0" applyNumberFormat="1" applyFont="1" applyBorder="1" applyAlignment="1">
      <alignment horizontal="right" vertical="center" wrapText="1" indent="1"/>
    </xf>
    <xf numFmtId="166" fontId="22" fillId="0" borderId="27" xfId="0" applyNumberFormat="1" applyFont="1" applyBorder="1" applyAlignment="1">
      <alignment horizontal="right" vertical="center" wrapText="1" indent="1"/>
    </xf>
    <xf numFmtId="168" fontId="15" fillId="2" borderId="26" xfId="0" applyNumberFormat="1" applyFont="1" applyFill="1" applyBorder="1" applyAlignment="1">
      <alignment horizontal="center" vertical="center"/>
    </xf>
    <xf numFmtId="168" fontId="15" fillId="2" borderId="27" xfId="0" applyNumberFormat="1" applyFont="1" applyFill="1" applyBorder="1" applyAlignment="1">
      <alignment horizontal="center" vertical="center"/>
    </xf>
    <xf numFmtId="0" fontId="13" fillId="0" borderId="0" xfId="0" applyFont="1" applyAlignment="1">
      <alignment horizontal="left" vertical="center"/>
    </xf>
    <xf numFmtId="0" fontId="17" fillId="0" borderId="0" xfId="0" applyFont="1" applyAlignment="1">
      <alignment horizontal="left" vertical="center" wrapText="1" indent="1"/>
    </xf>
    <xf numFmtId="0" fontId="23" fillId="6" borderId="2" xfId="0" applyFont="1" applyFill="1" applyBorder="1" applyAlignment="1">
      <alignment horizontal="center" vertical="center" wrapText="1"/>
    </xf>
    <xf numFmtId="0" fontId="23" fillId="6" borderId="28" xfId="0" applyFont="1" applyFill="1" applyBorder="1" applyAlignment="1">
      <alignment horizontal="center" vertical="center"/>
    </xf>
    <xf numFmtId="0" fontId="23" fillId="6" borderId="3" xfId="0" applyFont="1" applyFill="1" applyBorder="1" applyAlignment="1">
      <alignment horizontal="center" vertical="center"/>
    </xf>
    <xf numFmtId="0" fontId="15" fillId="0" borderId="0" xfId="0" applyFont="1" applyAlignment="1">
      <alignment wrapText="1"/>
    </xf>
    <xf numFmtId="0" fontId="14" fillId="2" borderId="2" xfId="0" applyFont="1" applyFill="1" applyBorder="1" applyAlignment="1">
      <alignment horizontal="right" vertical="center" indent="1"/>
    </xf>
    <xf numFmtId="0" fontId="14" fillId="2" borderId="28" xfId="0" applyFont="1" applyFill="1" applyBorder="1" applyAlignment="1">
      <alignment horizontal="right" vertical="center" indent="1"/>
    </xf>
    <xf numFmtId="0" fontId="14" fillId="2" borderId="41" xfId="0" applyFont="1" applyFill="1" applyBorder="1" applyAlignment="1">
      <alignment horizontal="right" vertical="center" indent="1"/>
    </xf>
    <xf numFmtId="0" fontId="10" fillId="2" borderId="14" xfId="0" applyFont="1" applyFill="1" applyBorder="1" applyAlignment="1">
      <alignment horizontal="left" vertical="center" indent="1"/>
    </xf>
    <xf numFmtId="0" fontId="10" fillId="2" borderId="18" xfId="0" applyFont="1" applyFill="1" applyBorder="1" applyAlignment="1">
      <alignment horizontal="left" vertical="center" indent="1"/>
    </xf>
    <xf numFmtId="0" fontId="16" fillId="2" borderId="4" xfId="0" applyFont="1" applyFill="1" applyBorder="1" applyAlignment="1">
      <alignment horizontal="left" vertical="center" wrapText="1" indent="1"/>
    </xf>
    <xf numFmtId="0" fontId="16" fillId="2" borderId="22" xfId="0" applyFont="1" applyFill="1" applyBorder="1" applyAlignment="1">
      <alignment horizontal="left" vertical="center" wrapText="1" indent="1"/>
    </xf>
    <xf numFmtId="0" fontId="16" fillId="2" borderId="25" xfId="0" applyFont="1" applyFill="1" applyBorder="1" applyAlignment="1">
      <alignment horizontal="left" vertical="center" wrapText="1" indent="1"/>
    </xf>
    <xf numFmtId="0" fontId="22" fillId="0" borderId="26" xfId="0" applyFont="1" applyBorder="1" applyAlignment="1">
      <alignment horizontal="right" vertical="center" wrapText="1" indent="1"/>
    </xf>
    <xf numFmtId="0" fontId="22" fillId="0" borderId="27" xfId="0" applyFont="1" applyBorder="1" applyAlignment="1">
      <alignment horizontal="right" vertical="center" wrapText="1" indent="1"/>
    </xf>
    <xf numFmtId="0" fontId="9" fillId="0" borderId="28" xfId="0" applyFont="1" applyBorder="1" applyAlignment="1">
      <alignment vertical="center" wrapText="1"/>
    </xf>
    <xf numFmtId="170" fontId="10" fillId="2" borderId="17" xfId="0" applyNumberFormat="1" applyFont="1" applyFill="1" applyBorder="1" applyAlignment="1">
      <alignment horizontal="left" vertical="center" indent="1"/>
    </xf>
    <xf numFmtId="170" fontId="10" fillId="2" borderId="30" xfId="0" applyNumberFormat="1" applyFont="1" applyFill="1" applyBorder="1" applyAlignment="1">
      <alignment horizontal="left" vertical="center" indent="1"/>
    </xf>
    <xf numFmtId="170" fontId="10" fillId="2" borderId="27" xfId="0" applyNumberFormat="1" applyFont="1" applyFill="1" applyBorder="1" applyAlignment="1">
      <alignment horizontal="left" vertical="center" indent="1"/>
    </xf>
    <xf numFmtId="0" fontId="15" fillId="0" borderId="0" xfId="0" applyFont="1" applyAlignment="1">
      <alignment horizontal="left" vertical="center" wrapText="1" indent="1"/>
    </xf>
    <xf numFmtId="0" fontId="16" fillId="0" borderId="0" xfId="0" applyFont="1" applyAlignment="1">
      <alignment horizontal="right" vertical="center" wrapText="1" indent="1"/>
    </xf>
    <xf numFmtId="0" fontId="16" fillId="0" borderId="39" xfId="0" applyFont="1" applyBorder="1" applyAlignment="1">
      <alignment horizontal="right" vertical="center" wrapText="1" indent="1"/>
    </xf>
    <xf numFmtId="0" fontId="19" fillId="0" borderId="0" xfId="0" applyFont="1" applyAlignment="1">
      <alignment horizontal="right" vertical="center" wrapText="1" indent="1"/>
    </xf>
    <xf numFmtId="0" fontId="15" fillId="0" borderId="5" xfId="0" applyFont="1" applyBorder="1" applyAlignment="1">
      <alignment horizontal="left" vertical="center" wrapText="1" indent="1"/>
    </xf>
    <xf numFmtId="0" fontId="24" fillId="0" borderId="0" xfId="0" applyFont="1" applyAlignment="1">
      <alignment horizontal="left" vertical="center" wrapText="1" indent="1"/>
    </xf>
    <xf numFmtId="0" fontId="12" fillId="0" borderId="0" xfId="0" applyFont="1" applyAlignment="1" applyProtection="1">
      <alignment horizontal="left" wrapText="1" indent="1"/>
    </xf>
    <xf numFmtId="0" fontId="13" fillId="0" borderId="0" xfId="0" applyFont="1" applyAlignment="1" applyProtection="1">
      <alignment horizontal="left" vertical="center"/>
    </xf>
    <xf numFmtId="0" fontId="15" fillId="0" borderId="0" xfId="0" applyFont="1" applyAlignment="1" applyProtection="1">
      <alignment horizontal="left" vertical="center" wrapText="1" indent="1"/>
    </xf>
    <xf numFmtId="0" fontId="17" fillId="0" borderId="0" xfId="0" applyFont="1" applyAlignment="1" applyProtection="1">
      <alignment horizontal="left" vertical="center" wrapText="1" indent="1"/>
    </xf>
    <xf numFmtId="166" fontId="22" fillId="0" borderId="26" xfId="0" applyNumberFormat="1" applyFont="1" applyBorder="1" applyAlignment="1" applyProtection="1">
      <alignment horizontal="right" vertical="center" wrapText="1" indent="1"/>
    </xf>
    <xf numFmtId="166" fontId="22" fillId="0" borderId="27" xfId="0" applyNumberFormat="1" applyFont="1" applyBorder="1" applyAlignment="1" applyProtection="1">
      <alignment horizontal="right" vertical="center" wrapText="1" indent="1"/>
    </xf>
    <xf numFmtId="0" fontId="16" fillId="0" borderId="0" xfId="0" applyFont="1" applyAlignment="1" applyProtection="1">
      <alignment horizontal="right" vertical="center" wrapText="1" indent="1"/>
    </xf>
    <xf numFmtId="0" fontId="16" fillId="0" borderId="39" xfId="0" applyFont="1" applyBorder="1" applyAlignment="1" applyProtection="1">
      <alignment horizontal="right" vertical="center" wrapText="1" indent="1"/>
    </xf>
    <xf numFmtId="0" fontId="15" fillId="0" borderId="5" xfId="0" applyFont="1" applyBorder="1" applyAlignment="1" applyProtection="1">
      <alignment horizontal="left" vertical="center" wrapText="1" indent="1"/>
    </xf>
    <xf numFmtId="0" fontId="24" fillId="0" borderId="0" xfId="0" applyFont="1" applyAlignment="1" applyProtection="1">
      <alignment horizontal="left" vertical="center" wrapText="1" indent="1"/>
    </xf>
    <xf numFmtId="0" fontId="19" fillId="0" borderId="0" xfId="0" applyFont="1" applyAlignment="1" applyProtection="1">
      <alignment horizontal="right" vertical="center" wrapText="1" indent="1"/>
    </xf>
    <xf numFmtId="0" fontId="16" fillId="2" borderId="4" xfId="0" applyFont="1" applyFill="1" applyBorder="1" applyAlignment="1" applyProtection="1">
      <alignment horizontal="left" vertical="center" wrapText="1" indent="1"/>
    </xf>
    <xf numFmtId="0" fontId="16" fillId="2" borderId="22" xfId="0" applyFont="1" applyFill="1" applyBorder="1" applyAlignment="1" applyProtection="1">
      <alignment horizontal="left" vertical="center" wrapText="1" indent="1"/>
    </xf>
    <xf numFmtId="0" fontId="16" fillId="2" borderId="25" xfId="0" applyFont="1" applyFill="1" applyBorder="1" applyAlignment="1" applyProtection="1">
      <alignment horizontal="left" vertical="center" wrapText="1" indent="1"/>
    </xf>
    <xf numFmtId="170" fontId="10" fillId="2" borderId="17" xfId="0" applyNumberFormat="1" applyFont="1" applyFill="1" applyBorder="1" applyAlignment="1" applyProtection="1">
      <alignment horizontal="left" vertical="center" indent="1"/>
    </xf>
    <xf numFmtId="170" fontId="10" fillId="2" borderId="30" xfId="0" applyNumberFormat="1" applyFont="1" applyFill="1" applyBorder="1" applyAlignment="1" applyProtection="1">
      <alignment horizontal="left" vertical="center" indent="1"/>
    </xf>
    <xf numFmtId="170" fontId="10" fillId="2" borderId="27" xfId="0" applyNumberFormat="1" applyFont="1" applyFill="1" applyBorder="1" applyAlignment="1" applyProtection="1">
      <alignment horizontal="left" vertical="center" indent="1"/>
    </xf>
    <xf numFmtId="168" fontId="15" fillId="2" borderId="26" xfId="0" applyNumberFormat="1" applyFont="1" applyFill="1" applyBorder="1" applyAlignment="1" applyProtection="1">
      <alignment horizontal="center" vertical="center"/>
    </xf>
    <xf numFmtId="168" fontId="15" fillId="2" borderId="27" xfId="0" applyNumberFormat="1" applyFont="1" applyFill="1" applyBorder="1" applyAlignment="1" applyProtection="1">
      <alignment horizontal="center" vertical="center"/>
    </xf>
    <xf numFmtId="0" fontId="10" fillId="2" borderId="14" xfId="0" applyFont="1" applyFill="1" applyBorder="1" applyAlignment="1" applyProtection="1">
      <alignment horizontal="left" vertical="center" indent="1"/>
    </xf>
    <xf numFmtId="0" fontId="10" fillId="2" borderId="18" xfId="0" applyFont="1" applyFill="1" applyBorder="1" applyAlignment="1" applyProtection="1">
      <alignment horizontal="left" vertical="center" indent="1"/>
    </xf>
    <xf numFmtId="0" fontId="9" fillId="0" borderId="28" xfId="0" applyFont="1" applyBorder="1" applyAlignment="1" applyProtection="1">
      <alignment vertical="center" wrapText="1"/>
    </xf>
    <xf numFmtId="0" fontId="22" fillId="0" borderId="26" xfId="0" applyFont="1" applyBorder="1" applyAlignment="1" applyProtection="1">
      <alignment horizontal="right" vertical="center" wrapText="1" indent="1"/>
    </xf>
    <xf numFmtId="0" fontId="22" fillId="0" borderId="27" xfId="0" applyFont="1" applyBorder="1" applyAlignment="1" applyProtection="1">
      <alignment horizontal="right" vertical="center" wrapText="1" inden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5" fillId="0" borderId="0" xfId="0" applyFont="1" applyAlignment="1" applyProtection="1">
      <alignment wrapText="1"/>
    </xf>
    <xf numFmtId="0" fontId="14" fillId="2" borderId="2" xfId="0" applyFont="1" applyFill="1" applyBorder="1" applyAlignment="1" applyProtection="1">
      <alignment horizontal="right" vertical="center" indent="1"/>
    </xf>
    <xf numFmtId="0" fontId="14" fillId="2" borderId="28" xfId="0" applyFont="1" applyFill="1" applyBorder="1" applyAlignment="1" applyProtection="1">
      <alignment horizontal="right" vertical="center" indent="1"/>
    </xf>
    <xf numFmtId="0" fontId="14" fillId="2" borderId="41" xfId="0" applyFont="1" applyFill="1" applyBorder="1" applyAlignment="1" applyProtection="1">
      <alignment horizontal="right" vertical="center" indent="1"/>
    </xf>
    <xf numFmtId="0" fontId="23" fillId="6" borderId="2"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17" fillId="0" borderId="23" xfId="0" applyFont="1" applyBorder="1" applyAlignment="1" applyProtection="1">
      <alignment horizontal="left" vertical="center" indent="1"/>
    </xf>
    <xf numFmtId="0" fontId="17" fillId="0" borderId="24" xfId="0" applyFont="1" applyBorder="1" applyAlignment="1" applyProtection="1">
      <alignment horizontal="left" vertical="center" indent="1"/>
    </xf>
    <xf numFmtId="0" fontId="17" fillId="0" borderId="29" xfId="0" applyFont="1" applyBorder="1" applyAlignment="1" applyProtection="1">
      <alignment horizontal="left" vertical="center" indent="1"/>
    </xf>
    <xf numFmtId="0" fontId="17" fillId="0" borderId="16" xfId="0" applyFont="1" applyBorder="1" applyAlignment="1" applyProtection="1">
      <alignment horizontal="left" vertical="center" indent="1"/>
    </xf>
    <xf numFmtId="0" fontId="17" fillId="0" borderId="31" xfId="0" applyFont="1" applyBorder="1" applyAlignment="1" applyProtection="1">
      <alignment horizontal="left" vertical="center" indent="1"/>
    </xf>
    <xf numFmtId="0" fontId="17" fillId="0" borderId="32" xfId="0" applyFont="1" applyBorder="1" applyAlignment="1" applyProtection="1">
      <alignment horizontal="left" vertical="center" indent="1"/>
    </xf>
    <xf numFmtId="166" fontId="22" fillId="3" borderId="7" xfId="0" applyNumberFormat="1" applyFont="1" applyFill="1" applyBorder="1" applyAlignment="1" applyProtection="1">
      <alignment horizontal="right" vertical="center" wrapText="1" indent="1"/>
    </xf>
    <xf numFmtId="0" fontId="19" fillId="0" borderId="17" xfId="0" applyFont="1" applyBorder="1" applyAlignment="1" applyProtection="1">
      <alignment horizontal="left" vertical="center" indent="1"/>
    </xf>
    <xf numFmtId="0" fontId="19" fillId="0" borderId="30" xfId="0" applyFont="1" applyBorder="1" applyAlignment="1" applyProtection="1">
      <alignment horizontal="left" vertical="center" indent="1"/>
    </xf>
    <xf numFmtId="0" fontId="19" fillId="0" borderId="27" xfId="0" applyFont="1" applyBorder="1" applyAlignment="1" applyProtection="1">
      <alignment horizontal="left" vertical="center" indent="1"/>
    </xf>
    <xf numFmtId="0" fontId="19" fillId="0" borderId="33" xfId="0" applyFont="1" applyBorder="1" applyAlignment="1" applyProtection="1">
      <alignment horizontal="left" vertical="center" indent="1"/>
    </xf>
    <xf numFmtId="0" fontId="19" fillId="0" borderId="34" xfId="0" applyFont="1" applyBorder="1" applyAlignment="1" applyProtection="1">
      <alignment horizontal="left" vertical="center" indent="1"/>
    </xf>
    <xf numFmtId="0" fontId="19" fillId="0" borderId="35" xfId="0" applyFont="1" applyBorder="1" applyAlignment="1" applyProtection="1">
      <alignment horizontal="left" vertical="center" indent="1"/>
    </xf>
    <xf numFmtId="0" fontId="16" fillId="3" borderId="42" xfId="0" applyFont="1" applyFill="1" applyBorder="1" applyAlignment="1" applyProtection="1">
      <alignment horizontal="center" vertical="center"/>
    </xf>
    <xf numFmtId="0" fontId="16" fillId="3" borderId="25" xfId="0" applyFont="1" applyFill="1" applyBorder="1" applyAlignment="1" applyProtection="1">
      <alignment horizontal="center" vertical="center"/>
    </xf>
    <xf numFmtId="175" fontId="19" fillId="4" borderId="26" xfId="0" applyNumberFormat="1" applyFont="1" applyFill="1" applyBorder="1" applyAlignment="1" applyProtection="1">
      <alignment horizontal="center" vertical="center"/>
    </xf>
    <xf numFmtId="175" fontId="19" fillId="4" borderId="27" xfId="0" applyNumberFormat="1" applyFont="1" applyFill="1" applyBorder="1" applyAlignment="1" applyProtection="1">
      <alignment horizontal="center" vertical="center"/>
    </xf>
    <xf numFmtId="175" fontId="19" fillId="0" borderId="26" xfId="0" applyNumberFormat="1" applyFont="1" applyBorder="1" applyAlignment="1" applyProtection="1">
      <alignment horizontal="center" vertical="center"/>
    </xf>
    <xf numFmtId="175" fontId="19" fillId="0" borderId="27" xfId="0" applyNumberFormat="1" applyFont="1" applyBorder="1" applyAlignment="1" applyProtection="1">
      <alignment horizontal="center" vertical="center"/>
    </xf>
    <xf numFmtId="0" fontId="5" fillId="0" borderId="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0" borderId="2" xfId="0" quotePrefix="1" applyFont="1" applyBorder="1" applyAlignment="1">
      <alignment horizontal="left" vertical="top" wrapText="1" indent="1"/>
    </xf>
    <xf numFmtId="0" fontId="4" fillId="0" borderId="28" xfId="0" quotePrefix="1" applyFont="1" applyBorder="1" applyAlignment="1">
      <alignment horizontal="left" vertical="top" wrapText="1" indent="1"/>
    </xf>
    <xf numFmtId="0" fontId="4" fillId="0" borderId="3" xfId="0" quotePrefix="1" applyFont="1" applyBorder="1" applyAlignment="1">
      <alignment horizontal="left" vertical="top" wrapText="1" indent="1"/>
    </xf>
  </cellXfs>
  <cellStyles count="3">
    <cellStyle name="Monétaire" xfId="1" builtinId="4"/>
    <cellStyle name="Normal" xfId="0" builtinId="0"/>
    <cellStyle name="Normal 3" xfId="2" xr:uid="{28FA1226-F693-48A5-B854-65D5ADE7AB8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1</xdr:rowOff>
    </xdr:from>
    <xdr:to>
      <xdr:col>1</xdr:col>
      <xdr:colOff>981076</xdr:colOff>
      <xdr:row>0</xdr:row>
      <xdr:rowOff>1319601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 y="1"/>
          <a:ext cx="2362200" cy="13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66675</xdr:colOff>
      <xdr:row>2</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6981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1</xdr:rowOff>
    </xdr:from>
    <xdr:to>
      <xdr:col>1</xdr:col>
      <xdr:colOff>981076</xdr:colOff>
      <xdr:row>0</xdr:row>
      <xdr:rowOff>1319601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 y="1"/>
          <a:ext cx="2362200" cy="13196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990600</xdr:colOff>
          <xdr:row>8</xdr:row>
          <xdr:rowOff>57150</xdr:rowOff>
        </xdr:from>
        <xdr:to>
          <xdr:col>10</xdr:col>
          <xdr:colOff>285750</xdr:colOff>
          <xdr:row>11</xdr:row>
          <xdr:rowOff>9525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fr-CH" sz="2200" b="1" i="0" u="none" strike="noStrike" baseline="0">
                  <a:solidFill>
                    <a:srgbClr val="000000"/>
                  </a:solidFill>
                  <a:latin typeface="Arial"/>
                  <a:cs typeface="Arial"/>
                </a:rPr>
                <a:t>Reset</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42"/>
  <sheetViews>
    <sheetView tabSelected="1" showRuler="0" zoomScaleNormal="100" workbookViewId="0">
      <selection activeCell="E14" sqref="E14"/>
    </sheetView>
  </sheetViews>
  <sheetFormatPr baseColWidth="10" defaultColWidth="11.42578125" defaultRowHeight="24.95" customHeight="1"/>
  <cols>
    <col min="1" max="1" width="20.7109375" style="36" customWidth="1"/>
    <col min="2" max="2" width="17.42578125" style="36" customWidth="1"/>
    <col min="3" max="3" width="8.28515625" style="36" customWidth="1"/>
    <col min="4" max="4" width="28.5703125" style="36" bestFit="1" customWidth="1"/>
    <col min="5" max="5" width="28.7109375" style="39" bestFit="1" customWidth="1"/>
    <col min="6" max="7" width="30.85546875" style="36" customWidth="1"/>
    <col min="8" max="16384" width="11.42578125" style="36"/>
  </cols>
  <sheetData>
    <row r="1" spans="1:7" ht="128.25" customHeight="1">
      <c r="A1" s="158" t="s">
        <v>37</v>
      </c>
      <c r="B1" s="158"/>
      <c r="C1" s="158"/>
      <c r="D1" s="158"/>
      <c r="E1" s="93"/>
      <c r="F1" s="94" t="s">
        <v>41</v>
      </c>
    </row>
    <row r="2" spans="1:7" ht="24.95" customHeight="1">
      <c r="A2" s="35" t="s">
        <v>24</v>
      </c>
      <c r="B2" s="159"/>
      <c r="C2" s="160"/>
      <c r="D2" s="160"/>
      <c r="E2" s="160"/>
      <c r="F2" s="161"/>
    </row>
    <row r="3" spans="1:7" ht="5.0999999999999996" customHeight="1">
      <c r="A3" s="37"/>
      <c r="B3" s="38"/>
      <c r="C3" s="38"/>
      <c r="D3" s="180"/>
      <c r="E3" s="180"/>
      <c r="F3" s="180"/>
      <c r="G3" s="39"/>
    </row>
    <row r="4" spans="1:7" ht="66.75" customHeight="1">
      <c r="A4" s="200" t="s">
        <v>36</v>
      </c>
      <c r="B4" s="200"/>
      <c r="C4" s="200"/>
      <c r="D4" s="200"/>
      <c r="E4" s="200"/>
      <c r="F4" s="200"/>
    </row>
    <row r="5" spans="1:7" ht="9.9499999999999993" customHeight="1">
      <c r="A5" s="40"/>
      <c r="B5" s="41"/>
      <c r="C5" s="42"/>
    </row>
    <row r="6" spans="1:7" ht="15" customHeight="1">
      <c r="A6" s="181" t="s">
        <v>19</v>
      </c>
      <c r="B6" s="181"/>
      <c r="C6" s="180" t="s">
        <v>31</v>
      </c>
      <c r="D6" s="180"/>
      <c r="E6" s="180"/>
      <c r="F6" s="180"/>
    </row>
    <row r="7" spans="1:7" ht="15" customHeight="1">
      <c r="A7" s="181" t="s">
        <v>29</v>
      </c>
      <c r="B7" s="181"/>
      <c r="C7" s="180" t="s">
        <v>32</v>
      </c>
      <c r="D7" s="180"/>
      <c r="E7" s="180"/>
      <c r="F7" s="180"/>
    </row>
    <row r="8" spans="1:7" ht="9.9499999999999993" customHeight="1">
      <c r="A8" s="43"/>
      <c r="B8" s="43"/>
      <c r="C8" s="39"/>
      <c r="D8" s="39"/>
      <c r="F8" s="39"/>
    </row>
    <row r="9" spans="1:7" ht="42" customHeight="1">
      <c r="A9" s="201" t="s">
        <v>33</v>
      </c>
      <c r="B9" s="202"/>
      <c r="C9" s="44">
        <v>0</v>
      </c>
      <c r="D9" s="204" t="s">
        <v>40</v>
      </c>
      <c r="E9" s="205"/>
      <c r="F9" s="45">
        <f ca="1">TODAY()</f>
        <v>44278</v>
      </c>
      <c r="G9" s="46"/>
    </row>
    <row r="10" spans="1:7" ht="9.9499999999999993" customHeight="1">
      <c r="A10" s="40"/>
      <c r="B10" s="41"/>
      <c r="C10" s="42"/>
    </row>
    <row r="11" spans="1:7" ht="35.25" customHeight="1">
      <c r="A11" s="203" t="s">
        <v>35</v>
      </c>
      <c r="B11" s="203"/>
      <c r="C11" s="44">
        <v>0</v>
      </c>
      <c r="D11" s="47" t="s">
        <v>34</v>
      </c>
      <c r="E11" s="48" t="str">
        <f>IF(C11=0,"AVIS de TAXATION","FriTax")</f>
        <v>AVIS de TAXATION</v>
      </c>
      <c r="F11" s="49">
        <v>2020</v>
      </c>
      <c r="G11" s="46"/>
    </row>
    <row r="12" spans="1:7" ht="5.0999999999999996" customHeight="1">
      <c r="A12" s="50"/>
      <c r="B12" s="50"/>
      <c r="C12" s="50"/>
      <c r="D12" s="51"/>
    </row>
    <row r="13" spans="1:7" ht="57" customHeight="1">
      <c r="A13" s="191" t="s">
        <v>55</v>
      </c>
      <c r="B13" s="192"/>
      <c r="C13" s="193"/>
      <c r="D13" s="52" t="s">
        <v>20</v>
      </c>
      <c r="E13" s="52" t="s">
        <v>21</v>
      </c>
      <c r="F13" s="53" t="s">
        <v>6</v>
      </c>
      <c r="G13" s="54"/>
    </row>
    <row r="14" spans="1:7" ht="24.95" customHeight="1">
      <c r="A14" s="55">
        <v>4.91</v>
      </c>
      <c r="B14" s="176" t="s">
        <v>2</v>
      </c>
      <c r="C14" s="177"/>
      <c r="D14" s="56">
        <v>0</v>
      </c>
      <c r="E14" s="56">
        <v>0</v>
      </c>
      <c r="F14" s="57">
        <f>D14+E14</f>
        <v>0</v>
      </c>
      <c r="G14" s="58"/>
    </row>
    <row r="15" spans="1:7" ht="27" customHeight="1">
      <c r="A15" s="197" t="s">
        <v>25</v>
      </c>
      <c r="B15" s="198"/>
      <c r="C15" s="199"/>
      <c r="D15" s="178" t="s">
        <v>26</v>
      </c>
      <c r="E15" s="179"/>
      <c r="F15" s="59"/>
      <c r="G15" s="58"/>
    </row>
    <row r="16" spans="1:7" ht="24.95" customHeight="1">
      <c r="A16" s="55">
        <v>4.1100000000000003</v>
      </c>
      <c r="B16" s="176" t="s">
        <v>3</v>
      </c>
      <c r="C16" s="177"/>
      <c r="D16" s="56">
        <v>0</v>
      </c>
      <c r="E16" s="56">
        <v>0</v>
      </c>
      <c r="F16" s="57">
        <f t="shared" ref="F16:F18" si="0">D16+E16</f>
        <v>0</v>
      </c>
      <c r="G16" s="58"/>
    </row>
    <row r="17" spans="1:7" ht="24.95" customHeight="1">
      <c r="A17" s="55">
        <v>4.12</v>
      </c>
      <c r="B17" s="176" t="s">
        <v>13</v>
      </c>
      <c r="C17" s="177"/>
      <c r="D17" s="56">
        <v>0</v>
      </c>
      <c r="E17" s="56">
        <v>0</v>
      </c>
      <c r="F17" s="57">
        <f t="shared" si="0"/>
        <v>0</v>
      </c>
      <c r="G17" s="58"/>
    </row>
    <row r="18" spans="1:7" ht="24.95" customHeight="1">
      <c r="A18" s="55">
        <v>4.13</v>
      </c>
      <c r="B18" s="176" t="s">
        <v>4</v>
      </c>
      <c r="C18" s="177"/>
      <c r="D18" s="56">
        <v>0</v>
      </c>
      <c r="E18" s="56">
        <v>0</v>
      </c>
      <c r="F18" s="57">
        <f t="shared" si="0"/>
        <v>0</v>
      </c>
      <c r="G18" s="58"/>
    </row>
    <row r="19" spans="1:7" ht="24.95" customHeight="1">
      <c r="A19" s="55">
        <v>4.1399999999999997</v>
      </c>
      <c r="B19" s="176" t="s">
        <v>5</v>
      </c>
      <c r="C19" s="177"/>
      <c r="D19" s="56">
        <v>0</v>
      </c>
      <c r="E19" s="56">
        <v>0</v>
      </c>
      <c r="F19" s="57">
        <f>D19+E19</f>
        <v>0</v>
      </c>
      <c r="G19" s="58"/>
    </row>
    <row r="20" spans="1:7" ht="24.95" customHeight="1">
      <c r="A20" s="55">
        <v>4.21</v>
      </c>
      <c r="B20" s="176" t="s">
        <v>12</v>
      </c>
      <c r="C20" s="177"/>
      <c r="D20" s="56">
        <v>0</v>
      </c>
      <c r="E20" s="56">
        <v>0</v>
      </c>
      <c r="F20" s="57">
        <f>IF((D20+E20)&gt;30000,((D20+E20)-30000),0)</f>
        <v>0</v>
      </c>
      <c r="G20" s="58"/>
    </row>
    <row r="21" spans="1:7" ht="24.95" customHeight="1">
      <c r="A21" s="55">
        <v>4.3099999999999996</v>
      </c>
      <c r="B21" s="176" t="s">
        <v>11</v>
      </c>
      <c r="C21" s="177"/>
      <c r="D21" s="56">
        <v>0</v>
      </c>
      <c r="E21" s="56">
        <v>0</v>
      </c>
      <c r="F21" s="57">
        <f>IF((D21+E21)&gt;15000,((D21+E21)-15000),0)</f>
        <v>0</v>
      </c>
      <c r="G21" s="58"/>
    </row>
    <row r="22" spans="1:7" ht="27" customHeight="1">
      <c r="A22" s="197" t="s">
        <v>38</v>
      </c>
      <c r="B22" s="198"/>
      <c r="C22" s="199"/>
      <c r="D22" s="178" t="s">
        <v>27</v>
      </c>
      <c r="E22" s="179"/>
      <c r="F22" s="59"/>
      <c r="G22" s="58"/>
    </row>
    <row r="23" spans="1:7" ht="24.95" customHeight="1">
      <c r="A23" s="60">
        <v>7.91</v>
      </c>
      <c r="B23" s="176" t="s">
        <v>28</v>
      </c>
      <c r="C23" s="177"/>
      <c r="D23" s="56">
        <v>0</v>
      </c>
      <c r="E23" s="56">
        <v>0</v>
      </c>
      <c r="F23" s="57">
        <f>(D23+E23)*5%</f>
        <v>0</v>
      </c>
      <c r="G23" s="58"/>
    </row>
    <row r="24" spans="1:7" ht="24.95" customHeight="1">
      <c r="A24" s="196"/>
      <c r="B24" s="196"/>
      <c r="C24" s="196"/>
      <c r="D24" s="196"/>
      <c r="E24" s="196"/>
      <c r="F24" s="196"/>
      <c r="G24" s="62"/>
    </row>
    <row r="25" spans="1:7" ht="57" customHeight="1">
      <c r="A25" s="191" t="s">
        <v>7</v>
      </c>
      <c r="B25" s="192"/>
      <c r="C25" s="193"/>
      <c r="D25" s="52" t="s">
        <v>20</v>
      </c>
      <c r="E25" s="52" t="s">
        <v>21</v>
      </c>
      <c r="F25" s="53" t="s">
        <v>6</v>
      </c>
      <c r="G25" s="54"/>
    </row>
    <row r="26" spans="1:7" ht="35.1" customHeight="1">
      <c r="A26" s="63" t="s">
        <v>8</v>
      </c>
      <c r="B26" s="194" t="s">
        <v>10</v>
      </c>
      <c r="C26" s="195"/>
      <c r="D26" s="56">
        <v>0</v>
      </c>
      <c r="E26" s="56">
        <v>0</v>
      </c>
      <c r="F26" s="64">
        <f>(D26+E26)*0.8</f>
        <v>0</v>
      </c>
      <c r="G26" s="65"/>
    </row>
    <row r="27" spans="1:7" ht="35.1" customHeight="1">
      <c r="A27" s="66" t="s">
        <v>9</v>
      </c>
      <c r="B27" s="176" t="s">
        <v>28</v>
      </c>
      <c r="C27" s="177"/>
      <c r="D27" s="67">
        <v>0</v>
      </c>
      <c r="E27" s="67">
        <v>0</v>
      </c>
      <c r="F27" s="68">
        <f>(D27+E27)*5%</f>
        <v>0</v>
      </c>
      <c r="G27" s="58"/>
    </row>
    <row r="28" spans="1:7" ht="24.95" customHeight="1">
      <c r="A28" s="196"/>
      <c r="B28" s="196"/>
      <c r="C28" s="196"/>
      <c r="D28" s="196"/>
      <c r="E28" s="196"/>
      <c r="F28" s="196"/>
      <c r="G28" s="62"/>
    </row>
    <row r="29" spans="1:7" ht="24.95" customHeight="1">
      <c r="A29" s="189" t="s">
        <v>39</v>
      </c>
      <c r="B29" s="190"/>
      <c r="C29" s="190"/>
      <c r="D29" s="190"/>
      <c r="E29" s="190"/>
      <c r="F29" s="69">
        <f>IF(C9&gt;=2,(C9-1)*-11500,0)</f>
        <v>0</v>
      </c>
      <c r="G29" s="62"/>
    </row>
    <row r="30" spans="1:7" ht="24.95" customHeight="1">
      <c r="A30" s="61"/>
      <c r="B30" s="61"/>
      <c r="C30" s="61"/>
      <c r="D30" s="61"/>
      <c r="E30" s="61"/>
      <c r="F30" s="70">
        <f>SUM(F14:F23,F26:F27,F29)</f>
        <v>0</v>
      </c>
      <c r="G30" s="62"/>
    </row>
    <row r="31" spans="1:7" ht="24.95" customHeight="1">
      <c r="A31" s="186" t="str">
        <f>IF(C11=1,"REVENU déterminant pour le tarif:  base FriTax","REVENU déterminant pour le tarif:  base AVIS DE TAXATION")</f>
        <v>REVENU déterminant pour le tarif:  base AVIS DE TAXATION</v>
      </c>
      <c r="B31" s="187"/>
      <c r="C31" s="187"/>
      <c r="D31" s="187"/>
      <c r="E31" s="188"/>
      <c r="F31" s="71">
        <f>IF(C11=1,VLOOKUP(SUM(F14:F23,F26:F27,F29),'TARIFS 2021'!A3:N35,5,4),SUM(F14:F23,F26:F27,F29))</f>
        <v>0</v>
      </c>
      <c r="G31" s="72"/>
    </row>
    <row r="32" spans="1:7" ht="24.95" customHeight="1">
      <c r="A32" s="73"/>
      <c r="B32" s="73"/>
      <c r="C32" s="73"/>
      <c r="D32" s="73"/>
      <c r="E32" s="73"/>
      <c r="F32" s="74"/>
      <c r="G32" s="72"/>
    </row>
    <row r="33" spans="1:7" ht="20.100000000000001" customHeight="1">
      <c r="A33" s="182" t="s">
        <v>56</v>
      </c>
      <c r="B33" s="183"/>
      <c r="C33" s="183"/>
      <c r="D33" s="183"/>
      <c r="E33" s="183"/>
      <c r="F33" s="184"/>
    </row>
    <row r="34" spans="1:7" ht="24.95" customHeight="1">
      <c r="A34" s="162" t="s">
        <v>23</v>
      </c>
      <c r="B34" s="163"/>
      <c r="C34" s="164"/>
      <c r="D34" s="82" t="s">
        <v>42</v>
      </c>
      <c r="E34" s="89" t="s">
        <v>43</v>
      </c>
      <c r="F34" s="83" t="s">
        <v>44</v>
      </c>
    </row>
    <row r="35" spans="1:7" ht="24.95" customHeight="1">
      <c r="A35" s="165"/>
      <c r="B35" s="166"/>
      <c r="C35" s="167"/>
      <c r="D35" s="154" t="str">
        <f>IF(F31=0,"xx",VLOOKUP($F$31,'TARIFS 2021'!A3:N35,7,4))</f>
        <v>xx</v>
      </c>
      <c r="E35" s="86" t="str">
        <f>IF(F31=0,"xx",VLOOKUP($F$31,'TARIFS 2021'!$A$3:$N$35,10,4))</f>
        <v>xx</v>
      </c>
      <c r="F35" s="75" t="str">
        <f>IF(F31=0,"xx",VLOOKUP($F$31,'TARIFS 2021'!A3:N35,13,4))</f>
        <v>xx</v>
      </c>
    </row>
    <row r="36" spans="1:7" ht="5.0999999999999996" customHeight="1">
      <c r="A36" s="76"/>
      <c r="B36" s="175"/>
      <c r="C36" s="175"/>
      <c r="D36" s="77"/>
      <c r="E36" s="77"/>
      <c r="F36" s="78"/>
      <c r="G36" s="58"/>
    </row>
    <row r="37" spans="1:7" ht="24.95" customHeight="1">
      <c r="A37" s="172" t="s">
        <v>1</v>
      </c>
      <c r="B37" s="173"/>
      <c r="C37" s="174"/>
      <c r="D37" s="153" t="str">
        <f>IF(F31=0,"xx",VLOOKUP($F$31,'TARIFS 2021'!A3:N35,8,4))</f>
        <v>xx</v>
      </c>
      <c r="E37" s="87" t="str">
        <f>IF(F31=0,"xx",VLOOKUP($F$31,'TARIFS 2021'!A3:N35,11,4))</f>
        <v>xx</v>
      </c>
      <c r="F37" s="79" t="str">
        <f>IF(F31=0,"xx",VLOOKUP($F$31,'TARIFS 2021'!A3:N35,11,4))</f>
        <v>xx</v>
      </c>
    </row>
    <row r="38" spans="1:7" ht="24.95" customHeight="1">
      <c r="A38" s="169" t="s">
        <v>22</v>
      </c>
      <c r="B38" s="170"/>
      <c r="C38" s="171"/>
      <c r="D38" s="152">
        <v>15.55</v>
      </c>
      <c r="E38" s="88">
        <v>1.3</v>
      </c>
      <c r="F38" s="79">
        <v>0</v>
      </c>
    </row>
    <row r="39" spans="1:7" ht="24.95" customHeight="1">
      <c r="A39" s="169" t="s">
        <v>49</v>
      </c>
      <c r="B39" s="170"/>
      <c r="C39" s="171"/>
      <c r="D39" s="152">
        <v>7.2</v>
      </c>
      <c r="E39" s="88"/>
      <c r="F39" s="79"/>
    </row>
    <row r="40" spans="1:7" ht="50.25" customHeight="1">
      <c r="A40" s="168" t="s">
        <v>45</v>
      </c>
      <c r="B40" s="168"/>
      <c r="C40" s="168"/>
      <c r="D40" s="84" t="s">
        <v>47</v>
      </c>
      <c r="E40" s="156" t="s">
        <v>48</v>
      </c>
      <c r="F40" s="157"/>
    </row>
    <row r="41" spans="1:7" ht="12" customHeight="1">
      <c r="A41" s="80"/>
      <c r="B41" s="80"/>
      <c r="C41" s="80"/>
      <c r="D41" s="81"/>
      <c r="E41" s="81"/>
      <c r="F41" s="81"/>
    </row>
    <row r="42" spans="1:7" ht="36" customHeight="1">
      <c r="A42" s="185"/>
      <c r="B42" s="185"/>
      <c r="C42" s="185"/>
      <c r="D42" s="185"/>
      <c r="E42" s="185"/>
      <c r="F42" s="185"/>
    </row>
  </sheetData>
  <sheetProtection algorithmName="SHA-512" hashValue="bJjZVr/872bhQLTlM3BazlDNBZjnM/HTf5Re+d4bB6K1+FOVBQotIkEup3fZJsqxiPwtrS6JRx3jEVePBWXahA==" saltValue="psCxu06X+lc4k/iO6GbxJA==" spinCount="100000" sheet="1" selectLockedCells="1"/>
  <mergeCells count="40">
    <mergeCell ref="B19:C19"/>
    <mergeCell ref="A4:F4"/>
    <mergeCell ref="A15:C15"/>
    <mergeCell ref="D15:E15"/>
    <mergeCell ref="A9:B9"/>
    <mergeCell ref="A11:B11"/>
    <mergeCell ref="D9:E9"/>
    <mergeCell ref="B18:C18"/>
    <mergeCell ref="A42:F42"/>
    <mergeCell ref="C6:F6"/>
    <mergeCell ref="A6:B6"/>
    <mergeCell ref="C7:F7"/>
    <mergeCell ref="A31:E31"/>
    <mergeCell ref="A29:E29"/>
    <mergeCell ref="A25:C25"/>
    <mergeCell ref="B26:C26"/>
    <mergeCell ref="B27:C27"/>
    <mergeCell ref="A28:F28"/>
    <mergeCell ref="B23:C23"/>
    <mergeCell ref="A24:F24"/>
    <mergeCell ref="B20:C20"/>
    <mergeCell ref="A13:C13"/>
    <mergeCell ref="A22:C22"/>
    <mergeCell ref="A39:C39"/>
    <mergeCell ref="E40:F40"/>
    <mergeCell ref="A1:D1"/>
    <mergeCell ref="B2:F2"/>
    <mergeCell ref="A34:C35"/>
    <mergeCell ref="A40:C40"/>
    <mergeCell ref="A38:C38"/>
    <mergeCell ref="A37:C37"/>
    <mergeCell ref="B36:C36"/>
    <mergeCell ref="B14:C14"/>
    <mergeCell ref="B16:C16"/>
    <mergeCell ref="B17:C17"/>
    <mergeCell ref="D22:E22"/>
    <mergeCell ref="B21:C21"/>
    <mergeCell ref="D3:F3"/>
    <mergeCell ref="A7:B7"/>
    <mergeCell ref="A33:F33"/>
  </mergeCells>
  <printOptions horizontalCentered="1" verticalCentered="1"/>
  <pageMargins left="0.39370078740157483" right="0.39370078740157483" top="0.39370078740157483" bottom="0.39370078740157483" header="0.27559055118110237" footer="0.27559055118110237"/>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5BFB-776F-4F0E-8D42-EA22EFD9A38A}">
  <sheetPr>
    <pageSetUpPr fitToPage="1"/>
  </sheetPr>
  <dimension ref="A1:H42"/>
  <sheetViews>
    <sheetView showRuler="0" zoomScaleNormal="100" workbookViewId="0">
      <selection activeCell="F16" sqref="F16"/>
    </sheetView>
  </sheetViews>
  <sheetFormatPr baseColWidth="10" defaultColWidth="11.42578125" defaultRowHeight="24.95" customHeight="1"/>
  <cols>
    <col min="1" max="1" width="20.7109375" style="95" customWidth="1"/>
    <col min="2" max="2" width="17.42578125" style="95" customWidth="1"/>
    <col min="3" max="3" width="8.28515625" style="95" customWidth="1"/>
    <col min="4" max="4" width="25.5703125" style="95" customWidth="1"/>
    <col min="5" max="6" width="23.42578125" style="99" customWidth="1"/>
    <col min="7" max="8" width="30.85546875" style="95" customWidth="1"/>
    <col min="9" max="16384" width="11.42578125" style="95"/>
  </cols>
  <sheetData>
    <row r="1" spans="1:8" ht="128.25" customHeight="1">
      <c r="A1" s="206" t="s">
        <v>37</v>
      </c>
      <c r="B1" s="206"/>
      <c r="C1" s="206"/>
      <c r="D1" s="206"/>
      <c r="E1" s="93"/>
      <c r="F1" s="93"/>
      <c r="G1" s="94" t="s">
        <v>41</v>
      </c>
    </row>
    <row r="2" spans="1:8" ht="24.95" customHeight="1">
      <c r="A2" s="96" t="s">
        <v>24</v>
      </c>
      <c r="B2" s="159"/>
      <c r="C2" s="160"/>
      <c r="D2" s="160"/>
      <c r="E2" s="160"/>
      <c r="F2" s="160"/>
      <c r="G2" s="161"/>
    </row>
    <row r="3" spans="1:8" ht="5.0999999999999996" customHeight="1">
      <c r="A3" s="97"/>
      <c r="B3" s="98"/>
      <c r="C3" s="98"/>
      <c r="D3" s="207"/>
      <c r="E3" s="207"/>
      <c r="F3" s="207"/>
      <c r="G3" s="207"/>
      <c r="H3" s="99"/>
    </row>
    <row r="4" spans="1:8" ht="66.75" customHeight="1">
      <c r="A4" s="208" t="s">
        <v>36</v>
      </c>
      <c r="B4" s="208"/>
      <c r="C4" s="208"/>
      <c r="D4" s="208"/>
      <c r="E4" s="208"/>
      <c r="F4" s="208"/>
      <c r="G4" s="208"/>
    </row>
    <row r="5" spans="1:8" ht="9.9499999999999993" customHeight="1">
      <c r="A5" s="100"/>
      <c r="B5" s="101"/>
      <c r="C5" s="102"/>
    </row>
    <row r="6" spans="1:8" ht="15" customHeight="1">
      <c r="A6" s="209" t="s">
        <v>19</v>
      </c>
      <c r="B6" s="209"/>
      <c r="C6" s="207" t="s">
        <v>31</v>
      </c>
      <c r="D6" s="207"/>
      <c r="E6" s="207"/>
      <c r="F6" s="207"/>
      <c r="G6" s="207"/>
    </row>
    <row r="7" spans="1:8" ht="15" customHeight="1">
      <c r="A7" s="209" t="s">
        <v>29</v>
      </c>
      <c r="B7" s="209"/>
      <c r="C7" s="207" t="s">
        <v>32</v>
      </c>
      <c r="D7" s="207"/>
      <c r="E7" s="207"/>
      <c r="F7" s="207"/>
      <c r="G7" s="207"/>
    </row>
    <row r="8" spans="1:8" ht="9.9499999999999993" customHeight="1">
      <c r="A8" s="103"/>
      <c r="B8" s="103"/>
      <c r="C8" s="99"/>
      <c r="D8" s="99"/>
      <c r="G8" s="99"/>
    </row>
    <row r="9" spans="1:8" ht="42" customHeight="1">
      <c r="A9" s="212" t="s">
        <v>33</v>
      </c>
      <c r="B9" s="213"/>
      <c r="C9" s="44">
        <v>0</v>
      </c>
      <c r="D9" s="214" t="s">
        <v>40</v>
      </c>
      <c r="E9" s="215"/>
      <c r="F9" s="144"/>
      <c r="G9" s="104">
        <f ca="1">TODAY()</f>
        <v>44278</v>
      </c>
      <c r="H9" s="105"/>
    </row>
    <row r="10" spans="1:8" ht="9.9499999999999993" customHeight="1">
      <c r="A10" s="100"/>
      <c r="B10" s="101"/>
      <c r="C10" s="102"/>
    </row>
    <row r="11" spans="1:8" ht="35.25" customHeight="1">
      <c r="A11" s="216" t="s">
        <v>35</v>
      </c>
      <c r="B11" s="216"/>
      <c r="C11" s="44">
        <v>0</v>
      </c>
      <c r="D11" s="106" t="s">
        <v>34</v>
      </c>
      <c r="E11" s="107" t="str">
        <f>IF(C11=0,"AVIS de TAXATION","FriTax")</f>
        <v>AVIS de TAXATION</v>
      </c>
      <c r="F11" s="107"/>
      <c r="G11" s="49">
        <v>2019</v>
      </c>
      <c r="H11" s="105"/>
    </row>
    <row r="12" spans="1:8" ht="5.0999999999999996" customHeight="1">
      <c r="A12" s="108"/>
      <c r="B12" s="108"/>
      <c r="C12" s="108"/>
      <c r="D12" s="109"/>
    </row>
    <row r="13" spans="1:8" ht="57" customHeight="1">
      <c r="A13" s="217" t="s">
        <v>54</v>
      </c>
      <c r="B13" s="218"/>
      <c r="C13" s="219"/>
      <c r="D13" s="110" t="s">
        <v>20</v>
      </c>
      <c r="E13" s="110" t="s">
        <v>21</v>
      </c>
      <c r="F13" s="145" t="s">
        <v>53</v>
      </c>
      <c r="G13" s="111" t="s">
        <v>6</v>
      </c>
      <c r="H13" s="112"/>
    </row>
    <row r="14" spans="1:8" ht="24.95" customHeight="1">
      <c r="A14" s="113">
        <v>4.91</v>
      </c>
      <c r="B14" s="210" t="s">
        <v>2</v>
      </c>
      <c r="C14" s="211"/>
      <c r="D14" s="56">
        <v>0</v>
      </c>
      <c r="E14" s="56">
        <v>0</v>
      </c>
      <c r="F14" s="146">
        <v>0</v>
      </c>
      <c r="G14" s="114">
        <f>D14+E14+F14</f>
        <v>0</v>
      </c>
      <c r="H14" s="115"/>
    </row>
    <row r="15" spans="1:8" ht="27" customHeight="1">
      <c r="A15" s="220" t="s">
        <v>25</v>
      </c>
      <c r="B15" s="221"/>
      <c r="C15" s="222"/>
      <c r="D15" s="223" t="s">
        <v>26</v>
      </c>
      <c r="E15" s="224"/>
      <c r="F15" s="147"/>
      <c r="G15" s="116"/>
      <c r="H15" s="115"/>
    </row>
    <row r="16" spans="1:8" ht="24.95" customHeight="1">
      <c r="A16" s="113">
        <v>4.1100000000000003</v>
      </c>
      <c r="B16" s="210" t="s">
        <v>3</v>
      </c>
      <c r="C16" s="211"/>
      <c r="D16" s="56">
        <v>0</v>
      </c>
      <c r="E16" s="56">
        <v>0</v>
      </c>
      <c r="F16" s="146">
        <v>0</v>
      </c>
      <c r="G16" s="114">
        <f>D16+E16+F16</f>
        <v>0</v>
      </c>
      <c r="H16" s="115"/>
    </row>
    <row r="17" spans="1:8" ht="24.95" customHeight="1">
      <c r="A17" s="113">
        <v>4.12</v>
      </c>
      <c r="B17" s="210" t="s">
        <v>13</v>
      </c>
      <c r="C17" s="211"/>
      <c r="D17" s="56">
        <v>0</v>
      </c>
      <c r="E17" s="56">
        <v>0</v>
      </c>
      <c r="F17" s="146">
        <v>0</v>
      </c>
      <c r="G17" s="114">
        <f>D17+E17+F17</f>
        <v>0</v>
      </c>
      <c r="H17" s="115"/>
    </row>
    <row r="18" spans="1:8" ht="24.95" customHeight="1">
      <c r="A18" s="113" t="s">
        <v>51</v>
      </c>
      <c r="B18" s="210" t="s">
        <v>52</v>
      </c>
      <c r="C18" s="211"/>
      <c r="D18" s="56">
        <v>0</v>
      </c>
      <c r="E18" s="56">
        <v>0</v>
      </c>
      <c r="F18" s="155">
        <v>0</v>
      </c>
      <c r="G18" s="114">
        <f>D18+E18+F18</f>
        <v>0</v>
      </c>
      <c r="H18" s="115"/>
    </row>
    <row r="19" spans="1:8" ht="24.95" customHeight="1">
      <c r="A19" s="113">
        <v>4.1399999999999997</v>
      </c>
      <c r="B19" s="210" t="s">
        <v>50</v>
      </c>
      <c r="C19" s="211"/>
      <c r="D19" s="56">
        <v>0</v>
      </c>
      <c r="E19" s="56">
        <v>0</v>
      </c>
      <c r="F19" s="146">
        <v>0</v>
      </c>
      <c r="G19" s="114">
        <f>IF((D19+E19+F19)&gt;15000,((D19+E19+F19)-15000),0)</f>
        <v>0</v>
      </c>
      <c r="H19" s="115"/>
    </row>
    <row r="20" spans="1:8" ht="24.95" customHeight="1">
      <c r="A20" s="113">
        <v>4.21</v>
      </c>
      <c r="B20" s="210" t="s">
        <v>12</v>
      </c>
      <c r="C20" s="211"/>
      <c r="D20" s="56">
        <v>0</v>
      </c>
      <c r="E20" s="56">
        <v>0</v>
      </c>
      <c r="F20" s="146">
        <v>0</v>
      </c>
      <c r="G20" s="114">
        <f>IF((D20+E20+F20)&gt;30000,((D20+E20+F20)-30000),0)</f>
        <v>0</v>
      </c>
      <c r="H20" s="115"/>
    </row>
    <row r="21" spans="1:8" ht="24.95" customHeight="1">
      <c r="A21" s="113">
        <v>4.3099999999999996</v>
      </c>
      <c r="B21" s="210" t="s">
        <v>11</v>
      </c>
      <c r="C21" s="211"/>
      <c r="D21" s="56">
        <v>0</v>
      </c>
      <c r="E21" s="56">
        <v>0</v>
      </c>
      <c r="F21" s="146">
        <v>0</v>
      </c>
      <c r="G21" s="114">
        <f>IF((D21+E21+F21)&gt;15000,((D21+E21+F21)-15000),0)</f>
        <v>0</v>
      </c>
      <c r="H21" s="115"/>
    </row>
    <row r="22" spans="1:8" ht="27" customHeight="1">
      <c r="A22" s="220" t="s">
        <v>38</v>
      </c>
      <c r="B22" s="221"/>
      <c r="C22" s="222"/>
      <c r="D22" s="223" t="s">
        <v>27</v>
      </c>
      <c r="E22" s="224"/>
      <c r="F22" s="147"/>
      <c r="G22" s="116"/>
      <c r="H22" s="115"/>
    </row>
    <row r="23" spans="1:8" ht="24.95" customHeight="1">
      <c r="A23" s="117">
        <v>7.91</v>
      </c>
      <c r="B23" s="210" t="s">
        <v>28</v>
      </c>
      <c r="C23" s="211"/>
      <c r="D23" s="56">
        <v>0</v>
      </c>
      <c r="E23" s="56">
        <v>0</v>
      </c>
      <c r="F23" s="146">
        <v>0</v>
      </c>
      <c r="G23" s="114">
        <f>(D23+E23+F23)*5%</f>
        <v>0</v>
      </c>
      <c r="H23" s="115"/>
    </row>
    <row r="24" spans="1:8" ht="24.95" customHeight="1">
      <c r="A24" s="227"/>
      <c r="B24" s="227"/>
      <c r="C24" s="227"/>
      <c r="D24" s="227"/>
      <c r="E24" s="227"/>
      <c r="F24" s="227"/>
      <c r="G24" s="227"/>
      <c r="H24" s="118"/>
    </row>
    <row r="25" spans="1:8" ht="57" customHeight="1">
      <c r="A25" s="217" t="s">
        <v>7</v>
      </c>
      <c r="B25" s="218"/>
      <c r="C25" s="219"/>
      <c r="D25" s="110" t="s">
        <v>20</v>
      </c>
      <c r="E25" s="110" t="s">
        <v>21</v>
      </c>
      <c r="F25" s="145"/>
      <c r="G25" s="111" t="s">
        <v>6</v>
      </c>
      <c r="H25" s="112"/>
    </row>
    <row r="26" spans="1:8" ht="35.1" customHeight="1">
      <c r="A26" s="119" t="s">
        <v>8</v>
      </c>
      <c r="B26" s="228" t="s">
        <v>10</v>
      </c>
      <c r="C26" s="229"/>
      <c r="D26" s="56">
        <v>0</v>
      </c>
      <c r="E26" s="56">
        <v>0</v>
      </c>
      <c r="F26" s="146">
        <v>0</v>
      </c>
      <c r="G26" s="120">
        <f>(D26+E26+F26)*0.8</f>
        <v>0</v>
      </c>
      <c r="H26" s="121"/>
    </row>
    <row r="27" spans="1:8" ht="35.1" customHeight="1">
      <c r="A27" s="122" t="s">
        <v>9</v>
      </c>
      <c r="B27" s="210" t="s">
        <v>28</v>
      </c>
      <c r="C27" s="211"/>
      <c r="D27" s="67">
        <v>0</v>
      </c>
      <c r="E27" s="67">
        <v>0</v>
      </c>
      <c r="F27" s="148">
        <v>0</v>
      </c>
      <c r="G27" s="123">
        <f>(D27+E27+F27)*5%</f>
        <v>0</v>
      </c>
      <c r="H27" s="115"/>
    </row>
    <row r="28" spans="1:8" ht="24.95" customHeight="1">
      <c r="A28" s="227"/>
      <c r="B28" s="227"/>
      <c r="C28" s="227"/>
      <c r="D28" s="227"/>
      <c r="E28" s="227"/>
      <c r="F28" s="227"/>
      <c r="G28" s="227"/>
      <c r="H28" s="118"/>
    </row>
    <row r="29" spans="1:8" ht="24.95" customHeight="1">
      <c r="A29" s="225" t="s">
        <v>39</v>
      </c>
      <c r="B29" s="226"/>
      <c r="C29" s="226"/>
      <c r="D29" s="226"/>
      <c r="E29" s="226"/>
      <c r="F29" s="149"/>
      <c r="G29" s="124">
        <f>IF(C9&gt;=2,(C9-1)*-11500,0)</f>
        <v>0</v>
      </c>
      <c r="H29" s="118"/>
    </row>
    <row r="30" spans="1:8" ht="24.95" customHeight="1">
      <c r="A30" s="125"/>
      <c r="B30" s="125"/>
      <c r="C30" s="125"/>
      <c r="D30" s="125"/>
      <c r="E30" s="125"/>
      <c r="F30" s="125"/>
      <c r="G30" s="126">
        <f>SUM(G14:G23,G26:G27,G29)</f>
        <v>0</v>
      </c>
      <c r="H30" s="118"/>
    </row>
    <row r="31" spans="1:8" ht="24.95" customHeight="1">
      <c r="A31" s="235" t="str">
        <f>IF(C11=1,"REVENU déterminant pour le tarif:  base FriTax","REVENU déterminant pour le tarif:  base AVIS DE TAXATION")</f>
        <v>REVENU déterminant pour le tarif:  base AVIS DE TAXATION</v>
      </c>
      <c r="B31" s="236"/>
      <c r="C31" s="236"/>
      <c r="D31" s="236"/>
      <c r="E31" s="237"/>
      <c r="F31" s="150"/>
      <c r="G31" s="127">
        <f>IF(C11=1,VLOOKUP(SUM(G14:G23,G26:G27,G29),'TARIFS 2021'!A3:N35,5,4),SUM(G14:G23,G26:G27,G29))</f>
        <v>0</v>
      </c>
      <c r="H31" s="128"/>
    </row>
    <row r="32" spans="1:8" ht="24.95" customHeight="1">
      <c r="A32" s="129"/>
      <c r="B32" s="129"/>
      <c r="C32" s="129"/>
      <c r="D32" s="129"/>
      <c r="E32" s="129"/>
      <c r="F32" s="129"/>
      <c r="G32" s="130"/>
      <c r="H32" s="128"/>
    </row>
    <row r="33" spans="1:8" ht="20.100000000000001" customHeight="1">
      <c r="A33" s="238"/>
      <c r="B33" s="239"/>
      <c r="C33" s="239"/>
      <c r="D33" s="239"/>
      <c r="E33" s="239"/>
      <c r="F33" s="239"/>
      <c r="G33" s="240"/>
    </row>
    <row r="34" spans="1:8" ht="24.95" customHeight="1">
      <c r="A34" s="241" t="s">
        <v>23</v>
      </c>
      <c r="B34" s="242"/>
      <c r="C34" s="243"/>
      <c r="D34" s="131" t="s">
        <v>42</v>
      </c>
      <c r="E34" s="254" t="s">
        <v>43</v>
      </c>
      <c r="F34" s="255"/>
      <c r="G34" s="132" t="s">
        <v>44</v>
      </c>
    </row>
    <row r="35" spans="1:8" ht="24.95" customHeight="1">
      <c r="A35" s="244"/>
      <c r="B35" s="245"/>
      <c r="C35" s="246"/>
      <c r="D35" s="133" t="str">
        <f>IF(G31=0,"xx",VLOOKUP($G$31,'TARIFS 2021'!A3:N35,7,4))</f>
        <v>xx</v>
      </c>
      <c r="E35" s="256" t="str">
        <f>IF(G31=0,"xx",VLOOKUP($G$31,'TARIFS 2021'!$A$3:$N$35,10,4))</f>
        <v>xx</v>
      </c>
      <c r="F35" s="257"/>
      <c r="G35" s="134" t="str">
        <f>IF(G31=0,"xx",VLOOKUP($G$31,'TARIFS 2021'!A3:N35,13,4))</f>
        <v>xx</v>
      </c>
    </row>
    <row r="36" spans="1:8" ht="5.0999999999999996" customHeight="1">
      <c r="A36" s="135"/>
      <c r="B36" s="247"/>
      <c r="C36" s="247"/>
      <c r="D36" s="136"/>
      <c r="E36" s="136"/>
      <c r="F36" s="151"/>
      <c r="G36" s="137"/>
      <c r="H36" s="115"/>
    </row>
    <row r="37" spans="1:8" ht="24.95" customHeight="1">
      <c r="A37" s="248" t="s">
        <v>1</v>
      </c>
      <c r="B37" s="249"/>
      <c r="C37" s="250"/>
      <c r="D37" s="138" t="str">
        <f>IF(G31=0,"xx",VLOOKUP($G$31,'TARIFS 2021'!A3:N35,8,4))</f>
        <v>xx</v>
      </c>
      <c r="E37" s="258" t="str">
        <f>IF(G31=0,"xx",VLOOKUP($G$31,'TARIFS 2021'!A3:N35,11,4))</f>
        <v>xx</v>
      </c>
      <c r="F37" s="259"/>
      <c r="G37" s="139" t="str">
        <f>IF(G31=0,"xx",VLOOKUP($G$31,'TARIFS 2021'!A3:N35,11,4))</f>
        <v>xx</v>
      </c>
    </row>
    <row r="38" spans="1:8" ht="24.95" customHeight="1">
      <c r="A38" s="251" t="s">
        <v>22</v>
      </c>
      <c r="B38" s="252"/>
      <c r="C38" s="253"/>
      <c r="D38" s="140">
        <v>15.55</v>
      </c>
      <c r="E38" s="258">
        <v>1.3</v>
      </c>
      <c r="F38" s="259"/>
      <c r="G38" s="139">
        <v>0</v>
      </c>
    </row>
    <row r="39" spans="1:8" ht="24.95" customHeight="1">
      <c r="A39" s="251" t="s">
        <v>49</v>
      </c>
      <c r="B39" s="252"/>
      <c r="C39" s="253"/>
      <c r="D39" s="140">
        <v>7.2</v>
      </c>
      <c r="E39" s="258"/>
      <c r="F39" s="259"/>
      <c r="G39" s="139"/>
    </row>
    <row r="40" spans="1:8" ht="50.25" customHeight="1">
      <c r="A40" s="230" t="s">
        <v>45</v>
      </c>
      <c r="B40" s="230"/>
      <c r="C40" s="230"/>
      <c r="D40" s="141" t="s">
        <v>47</v>
      </c>
      <c r="E40" s="231" t="s">
        <v>48</v>
      </c>
      <c r="F40" s="232"/>
      <c r="G40" s="233"/>
    </row>
    <row r="41" spans="1:8" ht="12" customHeight="1">
      <c r="A41" s="142"/>
      <c r="B41" s="142"/>
      <c r="C41" s="142"/>
      <c r="D41" s="143"/>
      <c r="E41" s="143"/>
      <c r="F41" s="143"/>
      <c r="G41" s="143"/>
    </row>
    <row r="42" spans="1:8" ht="36" customHeight="1">
      <c r="A42" s="234"/>
      <c r="B42" s="234"/>
      <c r="C42" s="234"/>
      <c r="D42" s="234"/>
      <c r="E42" s="234"/>
      <c r="F42" s="234"/>
      <c r="G42" s="234"/>
    </row>
  </sheetData>
  <sheetProtection algorithmName="SHA-512" hashValue="lA74X/DAD2U8W/kC8eOXY3eNuopWuGkJO5/mQXq/X5X7vA7n2vnLLRP+yv/+t6Aw5Q4+cEmsK1gxoq1aVmKu8Q==" saltValue="I8KO8vLxsG6xo8Gko0cPuQ==" spinCount="100000" sheet="1" selectLockedCells="1"/>
  <mergeCells count="45">
    <mergeCell ref="A40:C40"/>
    <mergeCell ref="E40:G40"/>
    <mergeCell ref="A42:G42"/>
    <mergeCell ref="A31:E31"/>
    <mergeCell ref="A33:G33"/>
    <mergeCell ref="A34:C35"/>
    <mergeCell ref="B36:C36"/>
    <mergeCell ref="A37:C37"/>
    <mergeCell ref="A38:C38"/>
    <mergeCell ref="A39:C39"/>
    <mergeCell ref="E34:F34"/>
    <mergeCell ref="E35:F35"/>
    <mergeCell ref="E37:F37"/>
    <mergeCell ref="E38:F38"/>
    <mergeCell ref="E39:F39"/>
    <mergeCell ref="A29:E29"/>
    <mergeCell ref="B19:C19"/>
    <mergeCell ref="B20:C20"/>
    <mergeCell ref="B21:C21"/>
    <mergeCell ref="A22:C22"/>
    <mergeCell ref="D22:E22"/>
    <mergeCell ref="B23:C23"/>
    <mergeCell ref="A24:G24"/>
    <mergeCell ref="A25:C25"/>
    <mergeCell ref="B26:C26"/>
    <mergeCell ref="B27:C27"/>
    <mergeCell ref="A28:G28"/>
    <mergeCell ref="B18:C18"/>
    <mergeCell ref="A7:B7"/>
    <mergeCell ref="C7:G7"/>
    <mergeCell ref="A9:B9"/>
    <mergeCell ref="D9:E9"/>
    <mergeCell ref="A11:B11"/>
    <mergeCell ref="A13:C13"/>
    <mergeCell ref="B14:C14"/>
    <mergeCell ref="A15:C15"/>
    <mergeCell ref="D15:E15"/>
    <mergeCell ref="B16:C16"/>
    <mergeCell ref="B17:C17"/>
    <mergeCell ref="A1:D1"/>
    <mergeCell ref="B2:G2"/>
    <mergeCell ref="D3:G3"/>
    <mergeCell ref="A4:G4"/>
    <mergeCell ref="A6:B6"/>
    <mergeCell ref="C6:G6"/>
  </mergeCells>
  <printOptions horizontalCentered="1" verticalCentered="1"/>
  <pageMargins left="0.39370078740157483" right="0.39370078740157483" top="0.39370078740157483" bottom="0.39370078740157483" header="0.27559055118110237" footer="0.27559055118110237"/>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cro4">
                <anchor moveWithCells="1" sizeWithCells="1">
                  <from>
                    <xdr:col>7</xdr:col>
                    <xdr:colOff>990600</xdr:colOff>
                    <xdr:row>8</xdr:row>
                    <xdr:rowOff>57150</xdr:rowOff>
                  </from>
                  <to>
                    <xdr:col>10</xdr:col>
                    <xdr:colOff>285750</xdr:colOff>
                    <xdr:row>11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P39"/>
  <sheetViews>
    <sheetView workbookViewId="0">
      <selection activeCell="I24" sqref="I24"/>
    </sheetView>
  </sheetViews>
  <sheetFormatPr baseColWidth="10" defaultRowHeight="12.75"/>
  <cols>
    <col min="1" max="1" width="11.7109375" style="1" customWidth="1"/>
    <col min="2" max="2" width="5.7109375" style="1" customWidth="1"/>
    <col min="3" max="3" width="14.140625" style="1" customWidth="1"/>
    <col min="4" max="4" width="3.7109375" customWidth="1"/>
    <col min="5" max="5" width="13.85546875" customWidth="1"/>
    <col min="6" max="6" width="3.7109375" customWidth="1"/>
    <col min="7" max="8" width="14.85546875" customWidth="1"/>
    <col min="9" max="9" width="4" customWidth="1"/>
    <col min="10" max="11" width="14.85546875" customWidth="1"/>
    <col min="12" max="12" width="3" style="1" customWidth="1"/>
    <col min="13" max="14" width="14.85546875" customWidth="1"/>
  </cols>
  <sheetData>
    <row r="1" spans="1:16" ht="27" customHeight="1">
      <c r="A1" s="263" t="s">
        <v>16</v>
      </c>
      <c r="B1" s="265"/>
      <c r="C1" s="264"/>
      <c r="D1" s="2"/>
      <c r="E1" s="2"/>
      <c r="F1" s="2"/>
      <c r="G1" s="263" t="s">
        <v>42</v>
      </c>
      <c r="H1" s="264"/>
      <c r="I1" s="2"/>
      <c r="J1" s="263" t="s">
        <v>43</v>
      </c>
      <c r="K1" s="264"/>
      <c r="L1" s="2"/>
      <c r="M1" s="263" t="s">
        <v>44</v>
      </c>
      <c r="N1" s="264"/>
      <c r="O1" s="3">
        <v>6.9</v>
      </c>
    </row>
    <row r="2" spans="1:16" ht="142.5" customHeight="1">
      <c r="A2" s="266" t="s">
        <v>18</v>
      </c>
      <c r="B2" s="267"/>
      <c r="C2" s="268"/>
      <c r="D2" s="2"/>
      <c r="E2" s="33" t="s">
        <v>30</v>
      </c>
      <c r="F2" s="2"/>
      <c r="G2" s="90" t="s">
        <v>46</v>
      </c>
      <c r="H2" s="91" t="s">
        <v>17</v>
      </c>
      <c r="I2" s="2"/>
      <c r="J2" s="90" t="s">
        <v>14</v>
      </c>
      <c r="K2" s="91" t="s">
        <v>17</v>
      </c>
      <c r="L2" s="2"/>
      <c r="M2" s="90" t="s">
        <v>15</v>
      </c>
      <c r="N2" s="91" t="s">
        <v>17</v>
      </c>
      <c r="O2" s="85">
        <v>11.25</v>
      </c>
      <c r="P2" s="85">
        <f>135-15.55-7.2</f>
        <v>112.25</v>
      </c>
    </row>
    <row r="3" spans="1:16" ht="15">
      <c r="A3" s="4">
        <v>-10000</v>
      </c>
      <c r="B3" s="5" t="s">
        <v>0</v>
      </c>
      <c r="C3" s="6">
        <v>40000</v>
      </c>
      <c r="D3" s="7"/>
      <c r="E3" s="34">
        <f>A5</f>
        <v>43501</v>
      </c>
      <c r="F3" s="7"/>
      <c r="G3" s="8">
        <v>18</v>
      </c>
      <c r="H3" s="9">
        <f>$P$2-G3</f>
        <v>94.25</v>
      </c>
      <c r="I3" s="7"/>
      <c r="J3" s="8">
        <v>1.5</v>
      </c>
      <c r="K3" s="9">
        <f>$O$2-J3-1.3</f>
        <v>8.4499999999999993</v>
      </c>
      <c r="L3" s="7"/>
      <c r="M3" s="10">
        <f>J3+1.3</f>
        <v>2.8</v>
      </c>
      <c r="N3" s="11">
        <f>$O$2-M3</f>
        <v>8.4499999999999993</v>
      </c>
    </row>
    <row r="4" spans="1:16" ht="15">
      <c r="A4" s="12">
        <v>40001</v>
      </c>
      <c r="B4" s="13" t="s">
        <v>0</v>
      </c>
      <c r="C4" s="14">
        <v>43500</v>
      </c>
      <c r="D4" s="7"/>
      <c r="E4" s="34">
        <f t="shared" ref="E4:E33" si="0">A6</f>
        <v>47001</v>
      </c>
      <c r="F4" s="7"/>
      <c r="G4" s="15">
        <v>18</v>
      </c>
      <c r="H4" s="16">
        <f t="shared" ref="H4:H35" si="1">$P$2-G4</f>
        <v>94.25</v>
      </c>
      <c r="I4" s="7"/>
      <c r="J4" s="15">
        <v>1.6</v>
      </c>
      <c r="K4" s="16">
        <f t="shared" ref="K4:K35" si="2">$O$2-J4-1.3</f>
        <v>8.35</v>
      </c>
      <c r="L4" s="7"/>
      <c r="M4" s="17">
        <f t="shared" ref="M4:M35" si="3">J4+1.3</f>
        <v>2.9000000000000004</v>
      </c>
      <c r="N4" s="18">
        <f t="shared" ref="N4:N35" si="4">$O$2-M4</f>
        <v>8.35</v>
      </c>
    </row>
    <row r="5" spans="1:16" ht="15">
      <c r="A5" s="19">
        <v>43501</v>
      </c>
      <c r="B5" s="20" t="s">
        <v>0</v>
      </c>
      <c r="C5" s="21">
        <v>47000</v>
      </c>
      <c r="D5" s="7"/>
      <c r="E5" s="34">
        <f t="shared" si="0"/>
        <v>50501</v>
      </c>
      <c r="F5" s="7"/>
      <c r="G5" s="22">
        <v>18</v>
      </c>
      <c r="H5" s="23">
        <f t="shared" si="1"/>
        <v>94.25</v>
      </c>
      <c r="I5" s="7"/>
      <c r="J5" s="22">
        <v>1.7000000000000002</v>
      </c>
      <c r="K5" s="23">
        <f t="shared" si="2"/>
        <v>8.25</v>
      </c>
      <c r="L5" s="7"/>
      <c r="M5" s="24">
        <f t="shared" si="3"/>
        <v>3</v>
      </c>
      <c r="N5" s="25">
        <f t="shared" si="4"/>
        <v>8.25</v>
      </c>
    </row>
    <row r="6" spans="1:16" ht="15">
      <c r="A6" s="12">
        <v>47001</v>
      </c>
      <c r="B6" s="13" t="s">
        <v>0</v>
      </c>
      <c r="C6" s="14">
        <v>50500</v>
      </c>
      <c r="D6" s="7"/>
      <c r="E6" s="34">
        <f t="shared" si="0"/>
        <v>54001</v>
      </c>
      <c r="F6" s="7"/>
      <c r="G6" s="15">
        <v>18</v>
      </c>
      <c r="H6" s="16">
        <f t="shared" si="1"/>
        <v>94.25</v>
      </c>
      <c r="I6" s="7"/>
      <c r="J6" s="15">
        <v>1.8000000000000003</v>
      </c>
      <c r="K6" s="16">
        <f t="shared" si="2"/>
        <v>8.1499999999999986</v>
      </c>
      <c r="L6" s="7"/>
      <c r="M6" s="17">
        <f t="shared" si="3"/>
        <v>3.1000000000000005</v>
      </c>
      <c r="N6" s="18">
        <f t="shared" si="4"/>
        <v>8.1499999999999986</v>
      </c>
    </row>
    <row r="7" spans="1:16" ht="15">
      <c r="A7" s="19">
        <v>50501</v>
      </c>
      <c r="B7" s="20" t="s">
        <v>0</v>
      </c>
      <c r="C7" s="21">
        <v>54000</v>
      </c>
      <c r="D7" s="7"/>
      <c r="E7" s="34">
        <f t="shared" si="0"/>
        <v>57501</v>
      </c>
      <c r="F7" s="7"/>
      <c r="G7" s="22">
        <v>18</v>
      </c>
      <c r="H7" s="23">
        <f t="shared" si="1"/>
        <v>94.25</v>
      </c>
      <c r="I7" s="7"/>
      <c r="J7" s="22">
        <v>1.9000000000000004</v>
      </c>
      <c r="K7" s="23">
        <f t="shared" si="2"/>
        <v>8.0499999999999989</v>
      </c>
      <c r="L7" s="7"/>
      <c r="M7" s="24">
        <f t="shared" si="3"/>
        <v>3.2</v>
      </c>
      <c r="N7" s="25">
        <f t="shared" si="4"/>
        <v>8.0500000000000007</v>
      </c>
    </row>
    <row r="8" spans="1:16" ht="15">
      <c r="A8" s="12">
        <v>54001</v>
      </c>
      <c r="B8" s="13" t="s">
        <v>0</v>
      </c>
      <c r="C8" s="14">
        <v>57500</v>
      </c>
      <c r="D8" s="7"/>
      <c r="E8" s="34">
        <f t="shared" si="0"/>
        <v>61001</v>
      </c>
      <c r="F8" s="7"/>
      <c r="G8" s="15">
        <v>18</v>
      </c>
      <c r="H8" s="16">
        <f t="shared" si="1"/>
        <v>94.25</v>
      </c>
      <c r="I8" s="7"/>
      <c r="J8" s="15">
        <v>2.0000000000000004</v>
      </c>
      <c r="K8" s="16">
        <f t="shared" si="2"/>
        <v>7.95</v>
      </c>
      <c r="L8" s="7"/>
      <c r="M8" s="17">
        <f t="shared" si="3"/>
        <v>3.3000000000000007</v>
      </c>
      <c r="N8" s="18">
        <f t="shared" si="4"/>
        <v>7.9499999999999993</v>
      </c>
    </row>
    <row r="9" spans="1:16" ht="15">
      <c r="A9" s="19">
        <v>57501</v>
      </c>
      <c r="B9" s="20" t="s">
        <v>0</v>
      </c>
      <c r="C9" s="21">
        <v>61000</v>
      </c>
      <c r="D9" s="7"/>
      <c r="E9" s="34">
        <f t="shared" si="0"/>
        <v>64501</v>
      </c>
      <c r="F9" s="7"/>
      <c r="G9" s="22">
        <v>19.2</v>
      </c>
      <c r="H9" s="23">
        <f t="shared" si="1"/>
        <v>93.05</v>
      </c>
      <c r="I9" s="7"/>
      <c r="J9" s="22">
        <v>2.1000000000000005</v>
      </c>
      <c r="K9" s="23">
        <f t="shared" si="2"/>
        <v>7.8499999999999988</v>
      </c>
      <c r="L9" s="7"/>
      <c r="M9" s="24">
        <f t="shared" si="3"/>
        <v>3.4000000000000004</v>
      </c>
      <c r="N9" s="25">
        <f t="shared" si="4"/>
        <v>7.85</v>
      </c>
    </row>
    <row r="10" spans="1:16" ht="15">
      <c r="A10" s="12">
        <v>61001</v>
      </c>
      <c r="B10" s="13" t="s">
        <v>0</v>
      </c>
      <c r="C10" s="14">
        <v>64500</v>
      </c>
      <c r="D10" s="7"/>
      <c r="E10" s="34">
        <f t="shared" si="0"/>
        <v>68001</v>
      </c>
      <c r="F10" s="7"/>
      <c r="G10" s="15">
        <v>20.399999999999999</v>
      </c>
      <c r="H10" s="16">
        <f t="shared" si="1"/>
        <v>91.85</v>
      </c>
      <c r="I10" s="7"/>
      <c r="J10" s="15">
        <v>2.3500000000000005</v>
      </c>
      <c r="K10" s="16">
        <f t="shared" si="2"/>
        <v>7.5999999999999988</v>
      </c>
      <c r="L10" s="7"/>
      <c r="M10" s="17">
        <f t="shared" si="3"/>
        <v>3.6500000000000004</v>
      </c>
      <c r="N10" s="18">
        <f t="shared" si="4"/>
        <v>7.6</v>
      </c>
    </row>
    <row r="11" spans="1:16" ht="15">
      <c r="A11" s="19">
        <v>64501</v>
      </c>
      <c r="B11" s="20" t="s">
        <v>0</v>
      </c>
      <c r="C11" s="21">
        <v>68000</v>
      </c>
      <c r="D11" s="7"/>
      <c r="E11" s="34">
        <f t="shared" si="0"/>
        <v>71501</v>
      </c>
      <c r="F11" s="7"/>
      <c r="G11" s="22">
        <v>21.599999999999998</v>
      </c>
      <c r="H11" s="23">
        <f t="shared" si="1"/>
        <v>90.65</v>
      </c>
      <c r="I11" s="7"/>
      <c r="J11" s="22">
        <v>2.6000000000000005</v>
      </c>
      <c r="K11" s="23">
        <f t="shared" si="2"/>
        <v>7.3499999999999988</v>
      </c>
      <c r="L11" s="7"/>
      <c r="M11" s="24">
        <f t="shared" si="3"/>
        <v>3.9000000000000004</v>
      </c>
      <c r="N11" s="25">
        <f t="shared" si="4"/>
        <v>7.35</v>
      </c>
    </row>
    <row r="12" spans="1:16" ht="15">
      <c r="A12" s="12">
        <v>68001</v>
      </c>
      <c r="B12" s="13" t="s">
        <v>0</v>
      </c>
      <c r="C12" s="14">
        <v>71500</v>
      </c>
      <c r="D12" s="7"/>
      <c r="E12" s="34">
        <f t="shared" si="0"/>
        <v>75001</v>
      </c>
      <c r="F12" s="7"/>
      <c r="G12" s="15">
        <v>27.599999999999998</v>
      </c>
      <c r="H12" s="16">
        <f t="shared" si="1"/>
        <v>84.65</v>
      </c>
      <c r="I12" s="7"/>
      <c r="J12" s="15">
        <v>2.8500000000000005</v>
      </c>
      <c r="K12" s="16">
        <f t="shared" si="2"/>
        <v>7.0999999999999988</v>
      </c>
      <c r="L12" s="7"/>
      <c r="M12" s="17">
        <f t="shared" si="3"/>
        <v>4.1500000000000004</v>
      </c>
      <c r="N12" s="18">
        <f t="shared" si="4"/>
        <v>7.1</v>
      </c>
    </row>
    <row r="13" spans="1:16" ht="15">
      <c r="A13" s="19">
        <v>71501</v>
      </c>
      <c r="B13" s="20" t="s">
        <v>0</v>
      </c>
      <c r="C13" s="21">
        <v>75000</v>
      </c>
      <c r="D13" s="7"/>
      <c r="E13" s="34">
        <f t="shared" si="0"/>
        <v>78501</v>
      </c>
      <c r="F13" s="7"/>
      <c r="G13" s="22">
        <v>33.599999999999994</v>
      </c>
      <c r="H13" s="23">
        <f t="shared" si="1"/>
        <v>78.650000000000006</v>
      </c>
      <c r="I13" s="7"/>
      <c r="J13" s="22">
        <v>3.1000000000000005</v>
      </c>
      <c r="K13" s="23">
        <f t="shared" si="2"/>
        <v>6.8499999999999988</v>
      </c>
      <c r="L13" s="7"/>
      <c r="M13" s="24">
        <f t="shared" si="3"/>
        <v>4.4000000000000004</v>
      </c>
      <c r="N13" s="25">
        <f t="shared" si="4"/>
        <v>6.85</v>
      </c>
    </row>
    <row r="14" spans="1:16" ht="15">
      <c r="A14" s="12">
        <v>75001</v>
      </c>
      <c r="B14" s="13" t="s">
        <v>0</v>
      </c>
      <c r="C14" s="14">
        <v>78500</v>
      </c>
      <c r="D14" s="7"/>
      <c r="E14" s="34">
        <f t="shared" si="0"/>
        <v>82001</v>
      </c>
      <c r="F14" s="7"/>
      <c r="G14" s="15">
        <v>39.599999999999994</v>
      </c>
      <c r="H14" s="16">
        <f t="shared" si="1"/>
        <v>72.650000000000006</v>
      </c>
      <c r="I14" s="7"/>
      <c r="J14" s="15">
        <v>3.3500000000000005</v>
      </c>
      <c r="K14" s="16">
        <f t="shared" si="2"/>
        <v>6.6</v>
      </c>
      <c r="L14" s="7"/>
      <c r="M14" s="17">
        <f t="shared" si="3"/>
        <v>4.6500000000000004</v>
      </c>
      <c r="N14" s="18">
        <f t="shared" si="4"/>
        <v>6.6</v>
      </c>
    </row>
    <row r="15" spans="1:16" ht="15">
      <c r="A15" s="19">
        <v>78501</v>
      </c>
      <c r="B15" s="20" t="s">
        <v>0</v>
      </c>
      <c r="C15" s="21">
        <v>82000</v>
      </c>
      <c r="D15" s="7"/>
      <c r="E15" s="34">
        <f t="shared" si="0"/>
        <v>86501</v>
      </c>
      <c r="F15" s="7"/>
      <c r="G15" s="22">
        <v>45.599999999999994</v>
      </c>
      <c r="H15" s="23">
        <f t="shared" si="1"/>
        <v>66.650000000000006</v>
      </c>
      <c r="I15" s="7"/>
      <c r="J15" s="22">
        <v>3.6000000000000005</v>
      </c>
      <c r="K15" s="23">
        <f t="shared" si="2"/>
        <v>6.35</v>
      </c>
      <c r="L15" s="7"/>
      <c r="M15" s="24">
        <f t="shared" si="3"/>
        <v>4.9000000000000004</v>
      </c>
      <c r="N15" s="25">
        <f t="shared" si="4"/>
        <v>6.35</v>
      </c>
    </row>
    <row r="16" spans="1:16" ht="15">
      <c r="A16" s="12">
        <v>82001</v>
      </c>
      <c r="B16" s="13" t="s">
        <v>0</v>
      </c>
      <c r="C16" s="14">
        <v>86500</v>
      </c>
      <c r="D16" s="7"/>
      <c r="E16" s="34">
        <f t="shared" si="0"/>
        <v>91001</v>
      </c>
      <c r="F16" s="7"/>
      <c r="G16" s="15">
        <v>51.599999999999994</v>
      </c>
      <c r="H16" s="16">
        <f t="shared" si="1"/>
        <v>60.650000000000006</v>
      </c>
      <c r="I16" s="7"/>
      <c r="J16" s="15">
        <v>3.9500000000000006</v>
      </c>
      <c r="K16" s="16">
        <f t="shared" si="2"/>
        <v>5.9999999999999991</v>
      </c>
      <c r="L16" s="7"/>
      <c r="M16" s="17">
        <f t="shared" si="3"/>
        <v>5.2500000000000009</v>
      </c>
      <c r="N16" s="18">
        <f t="shared" si="4"/>
        <v>5.9999999999999991</v>
      </c>
    </row>
    <row r="17" spans="1:14" ht="15">
      <c r="A17" s="19">
        <v>86501</v>
      </c>
      <c r="B17" s="20" t="s">
        <v>0</v>
      </c>
      <c r="C17" s="21">
        <v>91000</v>
      </c>
      <c r="D17" s="7"/>
      <c r="E17" s="34">
        <f t="shared" si="0"/>
        <v>95501</v>
      </c>
      <c r="F17" s="7"/>
      <c r="G17" s="22">
        <v>57.599999999999994</v>
      </c>
      <c r="H17" s="23">
        <f t="shared" si="1"/>
        <v>54.650000000000006</v>
      </c>
      <c r="I17" s="7"/>
      <c r="J17" s="22">
        <v>4.3000000000000007</v>
      </c>
      <c r="K17" s="23">
        <f t="shared" si="2"/>
        <v>5.6499999999999995</v>
      </c>
      <c r="L17" s="7"/>
      <c r="M17" s="24">
        <f t="shared" si="3"/>
        <v>5.6000000000000005</v>
      </c>
      <c r="N17" s="25">
        <f t="shared" si="4"/>
        <v>5.6499999999999995</v>
      </c>
    </row>
    <row r="18" spans="1:14" ht="15">
      <c r="A18" s="12">
        <v>91001</v>
      </c>
      <c r="B18" s="13" t="s">
        <v>0</v>
      </c>
      <c r="C18" s="14">
        <v>95500</v>
      </c>
      <c r="D18" s="7"/>
      <c r="E18" s="34">
        <f t="shared" si="0"/>
        <v>100001</v>
      </c>
      <c r="F18" s="7"/>
      <c r="G18" s="15">
        <v>61.8</v>
      </c>
      <c r="H18" s="16">
        <f t="shared" si="1"/>
        <v>50.45</v>
      </c>
      <c r="I18" s="7"/>
      <c r="J18" s="15">
        <v>4.6500000000000004</v>
      </c>
      <c r="K18" s="16">
        <f t="shared" si="2"/>
        <v>5.3</v>
      </c>
      <c r="L18" s="7"/>
      <c r="M18" s="17">
        <f t="shared" si="3"/>
        <v>5.95</v>
      </c>
      <c r="N18" s="18">
        <f t="shared" si="4"/>
        <v>5.3</v>
      </c>
    </row>
    <row r="19" spans="1:14" ht="15">
      <c r="A19" s="19">
        <v>95501</v>
      </c>
      <c r="B19" s="20" t="s">
        <v>0</v>
      </c>
      <c r="C19" s="21">
        <v>100000</v>
      </c>
      <c r="D19" s="7"/>
      <c r="E19" s="34">
        <f t="shared" si="0"/>
        <v>104501</v>
      </c>
      <c r="F19" s="7"/>
      <c r="G19" s="22">
        <v>66</v>
      </c>
      <c r="H19" s="23">
        <f t="shared" si="1"/>
        <v>46.25</v>
      </c>
      <c r="I19" s="7"/>
      <c r="J19" s="22">
        <v>5</v>
      </c>
      <c r="K19" s="23">
        <f t="shared" si="2"/>
        <v>4.95</v>
      </c>
      <c r="L19" s="7"/>
      <c r="M19" s="24">
        <f t="shared" si="3"/>
        <v>6.3</v>
      </c>
      <c r="N19" s="25">
        <f t="shared" si="4"/>
        <v>4.95</v>
      </c>
    </row>
    <row r="20" spans="1:14" ht="15">
      <c r="A20" s="12">
        <v>100001</v>
      </c>
      <c r="B20" s="13" t="s">
        <v>0</v>
      </c>
      <c r="C20" s="14">
        <v>104500</v>
      </c>
      <c r="D20" s="7"/>
      <c r="E20" s="34">
        <f t="shared" si="0"/>
        <v>109001</v>
      </c>
      <c r="F20" s="7"/>
      <c r="G20" s="15">
        <v>70.2</v>
      </c>
      <c r="H20" s="16">
        <f t="shared" si="1"/>
        <v>42.05</v>
      </c>
      <c r="I20" s="7"/>
      <c r="J20" s="15">
        <v>5.35</v>
      </c>
      <c r="K20" s="16">
        <f t="shared" si="2"/>
        <v>4.6000000000000005</v>
      </c>
      <c r="L20" s="7"/>
      <c r="M20" s="17">
        <f t="shared" si="3"/>
        <v>6.6499999999999995</v>
      </c>
      <c r="N20" s="18">
        <f t="shared" si="4"/>
        <v>4.6000000000000005</v>
      </c>
    </row>
    <row r="21" spans="1:14" ht="15">
      <c r="A21" s="19">
        <v>104501</v>
      </c>
      <c r="B21" s="20" t="s">
        <v>0</v>
      </c>
      <c r="C21" s="21">
        <v>109000</v>
      </c>
      <c r="D21" s="7"/>
      <c r="E21" s="34">
        <f t="shared" si="0"/>
        <v>113501</v>
      </c>
      <c r="F21" s="7"/>
      <c r="G21" s="22">
        <v>74.400000000000006</v>
      </c>
      <c r="H21" s="23">
        <f t="shared" si="1"/>
        <v>37.849999999999994</v>
      </c>
      <c r="I21" s="7"/>
      <c r="J21" s="22">
        <v>5.6999999999999993</v>
      </c>
      <c r="K21" s="23">
        <f t="shared" si="2"/>
        <v>4.2500000000000009</v>
      </c>
      <c r="L21" s="7"/>
      <c r="M21" s="24">
        <f t="shared" si="3"/>
        <v>6.9999999999999991</v>
      </c>
      <c r="N21" s="25">
        <f t="shared" si="4"/>
        <v>4.2500000000000009</v>
      </c>
    </row>
    <row r="22" spans="1:14" ht="15">
      <c r="A22" s="12">
        <v>109001</v>
      </c>
      <c r="B22" s="13" t="s">
        <v>0</v>
      </c>
      <c r="C22" s="14">
        <v>113500</v>
      </c>
      <c r="D22" s="7"/>
      <c r="E22" s="34">
        <f t="shared" si="0"/>
        <v>118001</v>
      </c>
      <c r="F22" s="7"/>
      <c r="G22" s="15">
        <v>78.600000000000009</v>
      </c>
      <c r="H22" s="16">
        <f t="shared" si="1"/>
        <v>33.649999999999991</v>
      </c>
      <c r="I22" s="7"/>
      <c r="J22" s="15">
        <v>6.0499999999999989</v>
      </c>
      <c r="K22" s="16">
        <f t="shared" si="2"/>
        <v>3.9000000000000012</v>
      </c>
      <c r="L22" s="7"/>
      <c r="M22" s="17">
        <f t="shared" si="3"/>
        <v>7.3499999999999988</v>
      </c>
      <c r="N22" s="18">
        <f t="shared" si="4"/>
        <v>3.9000000000000012</v>
      </c>
    </row>
    <row r="23" spans="1:14" ht="15">
      <c r="A23" s="19">
        <v>113501</v>
      </c>
      <c r="B23" s="20" t="s">
        <v>0</v>
      </c>
      <c r="C23" s="21">
        <v>118000</v>
      </c>
      <c r="D23" s="7"/>
      <c r="E23" s="34">
        <f t="shared" si="0"/>
        <v>123001</v>
      </c>
      <c r="F23" s="7"/>
      <c r="G23" s="22">
        <v>79.800000000000011</v>
      </c>
      <c r="H23" s="23">
        <f t="shared" si="1"/>
        <v>32.449999999999989</v>
      </c>
      <c r="I23" s="7"/>
      <c r="J23" s="22">
        <v>6.3999999999999986</v>
      </c>
      <c r="K23" s="23">
        <f t="shared" si="2"/>
        <v>3.5500000000000016</v>
      </c>
      <c r="L23" s="7"/>
      <c r="M23" s="24">
        <f t="shared" si="3"/>
        <v>7.6999999999999984</v>
      </c>
      <c r="N23" s="25">
        <f t="shared" si="4"/>
        <v>3.5500000000000016</v>
      </c>
    </row>
    <row r="24" spans="1:14" ht="15">
      <c r="A24" s="12">
        <v>118001</v>
      </c>
      <c r="B24" s="13" t="s">
        <v>0</v>
      </c>
      <c r="C24" s="14">
        <v>123000</v>
      </c>
      <c r="D24" s="7"/>
      <c r="E24" s="34">
        <f t="shared" si="0"/>
        <v>128001</v>
      </c>
      <c r="F24" s="7"/>
      <c r="G24" s="15">
        <v>81.000000000000014</v>
      </c>
      <c r="H24" s="16">
        <f t="shared" si="1"/>
        <v>31.249999999999986</v>
      </c>
      <c r="I24" s="7"/>
      <c r="J24" s="15">
        <v>6.6499999999999986</v>
      </c>
      <c r="K24" s="16">
        <f t="shared" si="2"/>
        <v>3.3000000000000016</v>
      </c>
      <c r="L24" s="7"/>
      <c r="M24" s="17">
        <f t="shared" si="3"/>
        <v>7.9499999999999984</v>
      </c>
      <c r="N24" s="18">
        <f t="shared" si="4"/>
        <v>3.3000000000000016</v>
      </c>
    </row>
    <row r="25" spans="1:14" ht="15">
      <c r="A25" s="19">
        <v>123001</v>
      </c>
      <c r="B25" s="20" t="s">
        <v>0</v>
      </c>
      <c r="C25" s="21">
        <v>128000</v>
      </c>
      <c r="D25" s="7"/>
      <c r="E25" s="34">
        <f t="shared" si="0"/>
        <v>133001</v>
      </c>
      <c r="F25" s="7"/>
      <c r="G25" s="22">
        <v>82.200000000000017</v>
      </c>
      <c r="H25" s="23">
        <f t="shared" si="1"/>
        <v>30.049999999999983</v>
      </c>
      <c r="I25" s="7"/>
      <c r="J25" s="22">
        <v>6.8999999999999986</v>
      </c>
      <c r="K25" s="23">
        <f t="shared" si="2"/>
        <v>3.0500000000000016</v>
      </c>
      <c r="L25" s="7"/>
      <c r="M25" s="24">
        <f t="shared" si="3"/>
        <v>8.1999999999999993</v>
      </c>
      <c r="N25" s="25">
        <f t="shared" si="4"/>
        <v>3.0500000000000007</v>
      </c>
    </row>
    <row r="26" spans="1:14" ht="15">
      <c r="A26" s="12">
        <v>128001</v>
      </c>
      <c r="B26" s="13" t="s">
        <v>0</v>
      </c>
      <c r="C26" s="14">
        <v>133000</v>
      </c>
      <c r="D26" s="7"/>
      <c r="E26" s="34">
        <f t="shared" si="0"/>
        <v>138001</v>
      </c>
      <c r="F26" s="7"/>
      <c r="G26" s="15">
        <v>83.40000000000002</v>
      </c>
      <c r="H26" s="16">
        <f t="shared" si="1"/>
        <v>28.84999999999998</v>
      </c>
      <c r="I26" s="7"/>
      <c r="J26" s="15">
        <v>7.1499999999999986</v>
      </c>
      <c r="K26" s="16">
        <f t="shared" si="2"/>
        <v>2.8000000000000016</v>
      </c>
      <c r="L26" s="7"/>
      <c r="M26" s="17">
        <f t="shared" si="3"/>
        <v>8.4499999999999993</v>
      </c>
      <c r="N26" s="18">
        <f t="shared" si="4"/>
        <v>2.8000000000000007</v>
      </c>
    </row>
    <row r="27" spans="1:14" ht="15">
      <c r="A27" s="19">
        <v>133001</v>
      </c>
      <c r="B27" s="20" t="s">
        <v>0</v>
      </c>
      <c r="C27" s="21">
        <v>138000</v>
      </c>
      <c r="D27" s="7"/>
      <c r="E27" s="34">
        <f t="shared" si="0"/>
        <v>143001</v>
      </c>
      <c r="F27" s="7"/>
      <c r="G27" s="22">
        <v>84.600000000000023</v>
      </c>
      <c r="H27" s="23">
        <f t="shared" si="1"/>
        <v>27.649999999999977</v>
      </c>
      <c r="I27" s="7"/>
      <c r="J27" s="22">
        <v>7.3999999999999986</v>
      </c>
      <c r="K27" s="23">
        <f t="shared" si="2"/>
        <v>2.5500000000000016</v>
      </c>
      <c r="L27" s="7"/>
      <c r="M27" s="24">
        <f t="shared" si="3"/>
        <v>8.6999999999999993</v>
      </c>
      <c r="N27" s="25">
        <f t="shared" si="4"/>
        <v>2.5500000000000007</v>
      </c>
    </row>
    <row r="28" spans="1:14" ht="15">
      <c r="A28" s="12">
        <v>138001</v>
      </c>
      <c r="B28" s="13" t="s">
        <v>0</v>
      </c>
      <c r="C28" s="14">
        <v>143000</v>
      </c>
      <c r="D28" s="7"/>
      <c r="E28" s="34">
        <f t="shared" si="0"/>
        <v>148001</v>
      </c>
      <c r="F28" s="7"/>
      <c r="G28" s="15">
        <v>85.800000000000026</v>
      </c>
      <c r="H28" s="16">
        <f t="shared" si="1"/>
        <v>26.449999999999974</v>
      </c>
      <c r="I28" s="7"/>
      <c r="J28" s="15">
        <v>7.6499999999999986</v>
      </c>
      <c r="K28" s="16">
        <f t="shared" si="2"/>
        <v>2.3000000000000016</v>
      </c>
      <c r="L28" s="7"/>
      <c r="M28" s="17">
        <f t="shared" si="3"/>
        <v>8.9499999999999993</v>
      </c>
      <c r="N28" s="18">
        <f t="shared" si="4"/>
        <v>2.3000000000000007</v>
      </c>
    </row>
    <row r="29" spans="1:14" ht="15">
      <c r="A29" s="19">
        <v>143001</v>
      </c>
      <c r="B29" s="20" t="s">
        <v>0</v>
      </c>
      <c r="C29" s="21">
        <v>148000</v>
      </c>
      <c r="D29" s="7"/>
      <c r="E29" s="34">
        <f t="shared" si="0"/>
        <v>153001</v>
      </c>
      <c r="F29" s="7"/>
      <c r="G29" s="22">
        <v>87.000000000000028</v>
      </c>
      <c r="H29" s="23">
        <f t="shared" si="1"/>
        <v>25.249999999999972</v>
      </c>
      <c r="I29" s="7"/>
      <c r="J29" s="22">
        <v>7.8999999999999986</v>
      </c>
      <c r="K29" s="23">
        <f t="shared" si="2"/>
        <v>2.0500000000000016</v>
      </c>
      <c r="L29" s="7"/>
      <c r="M29" s="24">
        <f t="shared" si="3"/>
        <v>9.1999999999999993</v>
      </c>
      <c r="N29" s="25">
        <f t="shared" si="4"/>
        <v>2.0500000000000007</v>
      </c>
    </row>
    <row r="30" spans="1:14" ht="15">
      <c r="A30" s="12">
        <v>148001</v>
      </c>
      <c r="B30" s="13" t="s">
        <v>0</v>
      </c>
      <c r="C30" s="14">
        <v>153000</v>
      </c>
      <c r="D30" s="7"/>
      <c r="E30" s="34">
        <f t="shared" si="0"/>
        <v>158001</v>
      </c>
      <c r="F30" s="7"/>
      <c r="G30" s="15">
        <v>88.200000000000031</v>
      </c>
      <c r="H30" s="16">
        <f t="shared" si="1"/>
        <v>24.049999999999969</v>
      </c>
      <c r="I30" s="7"/>
      <c r="J30" s="15">
        <v>8.1499999999999986</v>
      </c>
      <c r="K30" s="16">
        <f t="shared" si="2"/>
        <v>1.8000000000000014</v>
      </c>
      <c r="L30" s="7"/>
      <c r="M30" s="17">
        <f t="shared" si="3"/>
        <v>9.4499999999999993</v>
      </c>
      <c r="N30" s="18">
        <f t="shared" si="4"/>
        <v>1.8000000000000007</v>
      </c>
    </row>
    <row r="31" spans="1:14" ht="15">
      <c r="A31" s="19">
        <v>153001</v>
      </c>
      <c r="B31" s="20" t="s">
        <v>0</v>
      </c>
      <c r="C31" s="21">
        <v>158000</v>
      </c>
      <c r="D31" s="7"/>
      <c r="E31" s="34">
        <f t="shared" si="0"/>
        <v>163001</v>
      </c>
      <c r="F31" s="7"/>
      <c r="G31" s="22">
        <v>89.400000000000034</v>
      </c>
      <c r="H31" s="23">
        <f t="shared" si="1"/>
        <v>22.849999999999966</v>
      </c>
      <c r="I31" s="7"/>
      <c r="J31" s="22">
        <v>8.3999999999999986</v>
      </c>
      <c r="K31" s="23">
        <f t="shared" si="2"/>
        <v>1.5500000000000014</v>
      </c>
      <c r="L31" s="7"/>
      <c r="M31" s="24">
        <f t="shared" si="3"/>
        <v>9.6999999999999993</v>
      </c>
      <c r="N31" s="25">
        <f t="shared" si="4"/>
        <v>1.5500000000000007</v>
      </c>
    </row>
    <row r="32" spans="1:14" ht="15">
      <c r="A32" s="12">
        <v>158001</v>
      </c>
      <c r="B32" s="13" t="s">
        <v>0</v>
      </c>
      <c r="C32" s="14">
        <v>163000</v>
      </c>
      <c r="D32" s="7"/>
      <c r="E32" s="34">
        <f t="shared" si="0"/>
        <v>168001</v>
      </c>
      <c r="F32" s="7"/>
      <c r="G32" s="15">
        <v>90.600000000000037</v>
      </c>
      <c r="H32" s="16">
        <f t="shared" si="1"/>
        <v>21.649999999999963</v>
      </c>
      <c r="I32" s="7"/>
      <c r="J32" s="15">
        <v>8.4999999999999982</v>
      </c>
      <c r="K32" s="16">
        <f t="shared" si="2"/>
        <v>1.4500000000000017</v>
      </c>
      <c r="L32" s="7"/>
      <c r="M32" s="17">
        <f t="shared" si="3"/>
        <v>9.7999999999999989</v>
      </c>
      <c r="N32" s="18">
        <f t="shared" si="4"/>
        <v>1.4500000000000011</v>
      </c>
    </row>
    <row r="33" spans="1:14" ht="15">
      <c r="A33" s="19">
        <v>163001</v>
      </c>
      <c r="B33" s="20" t="s">
        <v>0</v>
      </c>
      <c r="C33" s="21">
        <v>168000</v>
      </c>
      <c r="D33" s="7"/>
      <c r="E33" s="34">
        <f t="shared" si="0"/>
        <v>173001</v>
      </c>
      <c r="F33" s="7"/>
      <c r="G33" s="22">
        <v>91.80000000000004</v>
      </c>
      <c r="H33" s="23">
        <f t="shared" si="1"/>
        <v>20.44999999999996</v>
      </c>
      <c r="I33" s="7"/>
      <c r="J33" s="22">
        <v>8.5999999999999979</v>
      </c>
      <c r="K33" s="23">
        <f t="shared" si="2"/>
        <v>1.3500000000000021</v>
      </c>
      <c r="L33" s="7"/>
      <c r="M33" s="24">
        <f t="shared" si="3"/>
        <v>9.8999999999999986</v>
      </c>
      <c r="N33" s="25">
        <f t="shared" si="4"/>
        <v>1.3500000000000014</v>
      </c>
    </row>
    <row r="34" spans="1:14" ht="15">
      <c r="A34" s="12">
        <v>168001</v>
      </c>
      <c r="B34" s="13" t="s">
        <v>0</v>
      </c>
      <c r="C34" s="14">
        <v>173000</v>
      </c>
      <c r="D34" s="7"/>
      <c r="E34" s="34">
        <f>A35</f>
        <v>173001</v>
      </c>
      <c r="F34" s="7"/>
      <c r="G34" s="15">
        <v>93.000000000000043</v>
      </c>
      <c r="H34" s="16">
        <f t="shared" si="1"/>
        <v>19.249999999999957</v>
      </c>
      <c r="I34" s="7"/>
      <c r="J34" s="15">
        <v>8.6999999999999975</v>
      </c>
      <c r="K34" s="16">
        <f t="shared" si="2"/>
        <v>1.2500000000000024</v>
      </c>
      <c r="L34" s="7"/>
      <c r="M34" s="17">
        <f t="shared" si="3"/>
        <v>9.9999999999999982</v>
      </c>
      <c r="N34" s="18">
        <f t="shared" si="4"/>
        <v>1.2500000000000018</v>
      </c>
    </row>
    <row r="35" spans="1:14" ht="15">
      <c r="A35" s="19">
        <v>173001</v>
      </c>
      <c r="B35" s="20" t="s">
        <v>0</v>
      </c>
      <c r="C35" s="21"/>
      <c r="D35" s="7"/>
      <c r="E35" s="34">
        <f>A35</f>
        <v>173001</v>
      </c>
      <c r="F35" s="7"/>
      <c r="G35" s="22">
        <v>94.200000000000045</v>
      </c>
      <c r="H35" s="23">
        <f t="shared" si="1"/>
        <v>18.049999999999955</v>
      </c>
      <c r="I35" s="7"/>
      <c r="J35" s="22">
        <v>8.7999999999999972</v>
      </c>
      <c r="K35" s="23">
        <f t="shared" si="2"/>
        <v>1.1500000000000028</v>
      </c>
      <c r="L35" s="7"/>
      <c r="M35" s="24">
        <f t="shared" si="3"/>
        <v>10.099999999999998</v>
      </c>
      <c r="N35" s="25">
        <f t="shared" si="4"/>
        <v>1.1500000000000021</v>
      </c>
    </row>
    <row r="36" spans="1:14" ht="15">
      <c r="A36" s="26"/>
      <c r="B36" s="26"/>
      <c r="C36" s="27"/>
      <c r="D36" s="26"/>
      <c r="E36" s="26"/>
      <c r="F36" s="26"/>
      <c r="G36" s="26"/>
      <c r="H36" s="26"/>
      <c r="I36" s="28"/>
      <c r="J36" s="27"/>
      <c r="K36" s="26"/>
      <c r="L36" s="28"/>
      <c r="M36" s="28"/>
    </row>
    <row r="37" spans="1:14" ht="123.75" customHeight="1">
      <c r="A37" s="269"/>
      <c r="B37" s="270"/>
      <c r="C37" s="270"/>
      <c r="D37" s="30"/>
      <c r="E37" s="92"/>
      <c r="F37" s="92"/>
      <c r="G37" s="92"/>
      <c r="H37" s="92"/>
      <c r="I37" s="92"/>
      <c r="J37" s="31"/>
      <c r="K37" s="270"/>
      <c r="L37" s="271"/>
      <c r="M37" s="28"/>
    </row>
    <row r="38" spans="1:14" ht="15" customHeight="1">
      <c r="A38" s="260"/>
      <c r="B38" s="261"/>
      <c r="C38" s="261"/>
      <c r="D38" s="261"/>
      <c r="E38" s="261"/>
      <c r="F38" s="261"/>
      <c r="G38" s="261"/>
      <c r="H38" s="261"/>
      <c r="I38" s="261"/>
      <c r="J38" s="261"/>
      <c r="K38" s="261"/>
      <c r="L38" s="262"/>
      <c r="M38" s="29"/>
    </row>
    <row r="39" spans="1:14">
      <c r="L39" s="32"/>
    </row>
  </sheetData>
  <sheetProtection algorithmName="SHA-512" hashValue="cWjXcE6VXMnYXtO8H1jO9KOjPVn1nUUly+Db9cN9UK+PPxw0bDPRXzVAMWnaoOjG3jbEQe/q+k5fM4bSRytBbg==" saltValue="hBM1mn2Oe0ZSLJQwuONSBQ==" spinCount="100000" sheet="1" objects="1" scenarios="1"/>
  <mergeCells count="8">
    <mergeCell ref="A38:L38"/>
    <mergeCell ref="J1:K1"/>
    <mergeCell ref="M1:N1"/>
    <mergeCell ref="A1:C1"/>
    <mergeCell ref="A2:C2"/>
    <mergeCell ref="A37:C37"/>
    <mergeCell ref="K37:L37"/>
    <mergeCell ref="G1:H1"/>
  </mergeCells>
  <pageMargins left="0.78740157480314965" right="0.78740157480314965" top="0.98425196850393704" bottom="0.98425196850393704"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CALCUL DU TARIF 2021</vt:lpstr>
      <vt:lpstr>Indépendant</vt:lpstr>
      <vt:lpstr>TARIFS 2021</vt:lpstr>
      <vt:lpstr>'CALCUL DU TARIF 2021'!Zone_d_impression</vt:lpstr>
      <vt:lpstr>Indépendant!Zone_d_impression</vt:lpstr>
      <vt:lpstr>'TARIFS 2021'!Zone_d_impression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Derek Amey</cp:lastModifiedBy>
  <cp:lastPrinted>2021-03-11T13:38:43Z</cp:lastPrinted>
  <dcterms:created xsi:type="dcterms:W3CDTF">1999-11-16T12:08:08Z</dcterms:created>
  <dcterms:modified xsi:type="dcterms:W3CDTF">2021-03-23T07:20:17Z</dcterms:modified>
</cp:coreProperties>
</file>